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3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<sst xmlns="http://schemas.openxmlformats.org/spreadsheetml/2006/main" count="697" uniqueCount="318">
  <si>
    <t>a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</si>
  <si>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</si>
  <si>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</si>
  <si>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</si>
  <si>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</si>
  <si>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</si>
  <si>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</si>
  <si>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</si>
  <si>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</si>
  <si>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</si>
  <si>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</si>
  <si>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</si>
  <si>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</si>
  <si>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</si>
  <si>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</si>
  <si>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</si>
  <si>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</si>
  <si>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</si>
  <si>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</si>
  <si>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</si>
  <si>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</si>
  <si>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</si>
  <si>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</si>
  <si>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</si>
  <si>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</si>
  <si>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</si>
  <si>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</si>
  <si>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</si>
  <si>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</si>
  <si>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</si>
  <si>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</si>
  <si>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</si>
  <si>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</si>
  <si>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</si>
  <si>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</si>
  <si>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</si>
  <si>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</si>
  <si>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</si>
  <si>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</si>
  <si>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</si>
  <si>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</si>
  <si>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</si>
  <si>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</si>
  <si>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</si>
  <si>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</si>
  <si>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</si>
  <si>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</si>
  <si>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</si>
  <si>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</si>
  <si>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</si>
  <si>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</si>
  <si>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</si>
  <si>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</si>
  <si>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</si>
  <si>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</si>
  <si>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</si>
  <si>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</si>
  <si>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</si>
  <si>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</si>
  <si>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Spracoval: </t>
  </si>
  <si>
    <t xml:space="preserve">Projektant: 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</si>
  <si>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</si>
  <si>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</si>
  <si>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</si>
  <si>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</si>
  <si>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</si>
  <si>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</si>
  <si>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</si>
  <si>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</si>
  <si>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</si>
  <si>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</si>
  <si>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</si>
  <si>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</si>
  <si>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</si>
  <si>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</si>
  <si>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</si>
  <si>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</si>
  <si>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</si>
  <si>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</si>
  <si>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</si>
  <si>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</si>
  <si>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</si>
  <si>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</si>
  <si>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</si>
  <si>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</si>
  <si>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</si>
  <si>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</si>
  <si>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</si>
  <si>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</si>
  <si>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</si>
  <si>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</si>
  <si>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</si>
  <si>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</si>
  <si>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</si>
  <si>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</si>
  <si>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</si>
  <si>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</si>
  <si>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</si>
  <si>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</si>
  <si>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</si>
  <si>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</si>
  <si>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</si>
  <si>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</si>
  <si>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</si>
  <si>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</si>
  <si>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</si>
  <si>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</si>
  <si>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</si>
  <si>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Obec Kľučovec </t>
  </si>
  <si>
    <t xml:space="preserve">Spracoval:                                         </t>
  </si>
  <si>
    <t xml:space="preserve">JKSO : </t>
  </si>
  <si>
    <t>Stavba : Autobusová zastávka III - Kľučovec, k.ú. Kľučovec parc.č. 605/12</t>
  </si>
  <si>
    <t>Ing. Lengyelová Jolana</t>
  </si>
  <si>
    <t>Ceny</t>
  </si>
  <si>
    <t xml:space="preserve"> Stavba : Autobusová zastávka III - Kľučovec, k.ú. Kľučovec parc.č. 605/12</t>
  </si>
  <si>
    <t>JKSO :</t>
  </si>
  <si>
    <t xml:space="preserve">Obec Kľučovec </t>
  </si>
  <si>
    <t/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</si>
  <si>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</si>
  <si>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</si>
  <si>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</si>
  <si>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</si>
  <si>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</si>
  <si>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</si>
  <si>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</si>
  <si>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</si>
  <si>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</si>
  <si>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</si>
  <si>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</si>
  <si>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</si>
  <si>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1 - ZEMNE PRÁCE</t>
  </si>
  <si>
    <t>272</t>
  </si>
  <si>
    <t xml:space="preserve">13221-1101   </t>
  </si>
  <si>
    <t>Hĺbenie rýh šírka do 60 cm v hornine 3 ručne</t>
  </si>
  <si>
    <t>m3</t>
  </si>
  <si>
    <t xml:space="preserve">                    </t>
  </si>
  <si>
    <t>45.11.21</t>
  </si>
  <si>
    <t>0,4*0,8*(3,15*2+1,575*2) =   3,024</t>
  </si>
  <si>
    <t xml:space="preserve">16270-1105   </t>
  </si>
  <si>
    <t>Vodorovné premiestnenie výkopu do 10000 m horn. tr. 1-4</t>
  </si>
  <si>
    <t>45.11.24</t>
  </si>
  <si>
    <t>001</t>
  </si>
  <si>
    <t xml:space="preserve">16710-1100   </t>
  </si>
  <si>
    <t>Nakladanie výkopku tr.1-4 ručne</t>
  </si>
  <si>
    <t xml:space="preserve">17120-120101 </t>
  </si>
  <si>
    <t>Uloženie sypaniny na skládku-poplatok</t>
  </si>
  <si>
    <t xml:space="preserve">17520-3101   </t>
  </si>
  <si>
    <t>Prisypanie tesniacej fólie alebo geotext. bez zhut. v rovine</t>
  </si>
  <si>
    <t>45.24.14</t>
  </si>
  <si>
    <t>MAT</t>
  </si>
  <si>
    <t xml:space="preserve">693 C00105   </t>
  </si>
  <si>
    <t>Geotextílie TYPAR SF 94 - 320 g/m2 - 2,60x100 m</t>
  </si>
  <si>
    <t>m2</t>
  </si>
  <si>
    <t>17.20.10</t>
  </si>
  <si>
    <t xml:space="preserve">1 - ZEMNE PRÁCE  spolu: </t>
  </si>
  <si>
    <t>2 - ZÁKLADY</t>
  </si>
  <si>
    <t>011</t>
  </si>
  <si>
    <t xml:space="preserve">27431-3511   </t>
  </si>
  <si>
    <t>Základové pásy z betónu prostého tr. C12/15</t>
  </si>
  <si>
    <t>45.25.32</t>
  </si>
  <si>
    <t xml:space="preserve">2 - ZÁKLADY  spolu: </t>
  </si>
  <si>
    <t>3 - ZVISLÉ A KOMPLETNÉ KONŠTRUKCIE</t>
  </si>
  <si>
    <t xml:space="preserve">31123-8146   </t>
  </si>
  <si>
    <t>Murivo nosné z tehál HELUZ 25 P 10 brúsených na pero a drážku na celoplošné lepidlo (250x247x249)</t>
  </si>
  <si>
    <t xml:space="preserve">  .  .  </t>
  </si>
  <si>
    <t>0,25*2,25*(3+1*2) =   2,813</t>
  </si>
  <si>
    <t>016</t>
  </si>
  <si>
    <t xml:space="preserve">33132-8715   </t>
  </si>
  <si>
    <t>Konštrukcie stĺpov hran. aj obl. zo železobet. C16/20</t>
  </si>
  <si>
    <t>45.21.51</t>
  </si>
  <si>
    <t>0,25*0,25*2,25*2 =   0,281</t>
  </si>
  <si>
    <t xml:space="preserve">33135-1101   </t>
  </si>
  <si>
    <t>Debnenie stĺpov prierezu 4-uholníka v. do 4 m zhotovenie</t>
  </si>
  <si>
    <t>2,5*2 =   5,000</t>
  </si>
  <si>
    <t xml:space="preserve">33135-1102   </t>
  </si>
  <si>
    <t>Debnenie stĺpov prierezu 4-uholníka v. do 4 m odstránenie</t>
  </si>
  <si>
    <t xml:space="preserve">33135-1108   </t>
  </si>
  <si>
    <t>Prípl. za vzopretie debnenia stĺpov do 6 m</t>
  </si>
  <si>
    <t xml:space="preserve">33136-1821   </t>
  </si>
  <si>
    <t>Výstuž stĺpov hranatých BSt 500 (10505)</t>
  </si>
  <si>
    <t>t</t>
  </si>
  <si>
    <t>015</t>
  </si>
  <si>
    <t xml:space="preserve">33827-3320   </t>
  </si>
  <si>
    <t>Stĺpiky, pilieriky z tvaroviek  396 x 190 v. 148 mm fareb., výplň bet. tr. C 16/20</t>
  </si>
  <si>
    <t>45.25.50</t>
  </si>
  <si>
    <t>0,2*0,8*1,25*2 =   0,400</t>
  </si>
  <si>
    <t xml:space="preserve">33827-3450   </t>
  </si>
  <si>
    <t>Krycie betónové platne soklové</t>
  </si>
  <si>
    <t>m</t>
  </si>
  <si>
    <t xml:space="preserve">3 - ZVISLÉ A KOMPLETNÉ KONŠTRUKCIE  spolu: </t>
  </si>
  <si>
    <t>4 - VODOROVNÉ KONŠTRUKCIE</t>
  </si>
  <si>
    <t xml:space="preserve">41732-1313   </t>
  </si>
  <si>
    <t>Stužujúce pásy a vence zo železobetónu tr. C16/20</t>
  </si>
  <si>
    <t>0,25*0,25*5 =   0,313</t>
  </si>
  <si>
    <t xml:space="preserve">41735-1115   </t>
  </si>
  <si>
    <t>Debnenie stužujúcich pásov a vencov zhotovenie</t>
  </si>
  <si>
    <t>0,25*2*5 =   2,500</t>
  </si>
  <si>
    <t xml:space="preserve">41735-1116   </t>
  </si>
  <si>
    <t>Debnenie stužujúcich pásov a vencov odstránenie</t>
  </si>
  <si>
    <t xml:space="preserve">41736-1821   </t>
  </si>
  <si>
    <t>Výstuž stužujúcich pásov, vencov BSt 500 (10505)</t>
  </si>
  <si>
    <t xml:space="preserve">4 - VODOROVNÉ KONŠTRUKCIE  spolu: </t>
  </si>
  <si>
    <t>5 - KOMUNIKÁCIE</t>
  </si>
  <si>
    <t>221</t>
  </si>
  <si>
    <t xml:space="preserve">59681-1220   </t>
  </si>
  <si>
    <t>Kladenie bet. dlažby pre chodcov do lôžka z kam., veľ. do 0,25 m2, pl. do 50 m2</t>
  </si>
  <si>
    <t>45.23.12</t>
  </si>
  <si>
    <t>5,12+0,5*(3+2,3*2) =   8,920</t>
  </si>
  <si>
    <t xml:space="preserve">592 479100   </t>
  </si>
  <si>
    <t>Dlažba betónová 40mm</t>
  </si>
  <si>
    <t>26.61.11</t>
  </si>
  <si>
    <t xml:space="preserve">5 - KOMUNIKÁCIE  spolu: </t>
  </si>
  <si>
    <t>6 - ÚPRAVY POVRCHOV, PODLAHY, VÝPLNE</t>
  </si>
  <si>
    <t xml:space="preserve">62240-1232   </t>
  </si>
  <si>
    <t>Omietka vonk. stien tenkovrstvová  silikónova zatieraná so základom hr. 2,0mm</t>
  </si>
  <si>
    <t>2,5*(5,25*2) =   26,250</t>
  </si>
  <si>
    <t xml:space="preserve">62240-8126   </t>
  </si>
  <si>
    <t>Príprava podkladu pre vonkajšie nátery, silikónová penetracia</t>
  </si>
  <si>
    <t xml:space="preserve">62248-4010   </t>
  </si>
  <si>
    <t>Potiahnutie vonk. stien sklotextilnou mriežkou</t>
  </si>
  <si>
    <t>45.41.10</t>
  </si>
  <si>
    <t xml:space="preserve">63131-5611   </t>
  </si>
  <si>
    <t>Mazanina z betónu prostého tr. C16/20 hr. 12-24 cm</t>
  </si>
  <si>
    <t>0,15*3,15*2,065 =   0,976</t>
  </si>
  <si>
    <t xml:space="preserve">63131-9175   </t>
  </si>
  <si>
    <t>Prípl. za stiahnutie povrchu mazaniny pred vlož. výstuže hr. do 24 cm</t>
  </si>
  <si>
    <t xml:space="preserve">63136-2162   </t>
  </si>
  <si>
    <t>Výstuž betónových mazanín zo zvarovaných sietí Kari d drôtu 6 mm, oko 15 cm</t>
  </si>
  <si>
    <t>3,15*2,065 =   6,505</t>
  </si>
  <si>
    <t xml:space="preserve">63157-1001   </t>
  </si>
  <si>
    <t>Násyp pod podlahy z kameniva ťaženého 0-4 spevňujúceho</t>
  </si>
  <si>
    <t>0,05*8,92 =   0,446</t>
  </si>
  <si>
    <t xml:space="preserve">63157-1003   </t>
  </si>
  <si>
    <t>Násyp zo štrkopiesku 0-32 spevňujúceho</t>
  </si>
  <si>
    <t>0,15*2,35*1,575 =   0,555</t>
  </si>
  <si>
    <t xml:space="preserve">6 - ÚPRAVY POVRCHOV, PODLAHY, VÝPLNE  spolu: </t>
  </si>
  <si>
    <t>9 - OSTATNÉ KONŠTRUKCIE A PRÁCE</t>
  </si>
  <si>
    <t xml:space="preserve">91656-1111   </t>
  </si>
  <si>
    <t>Osadenie záhon. obrubníka betón. do lôžka z betónu tr. C 12/15 s bočnou oporou</t>
  </si>
  <si>
    <t>4+2,3*2 =   8,600</t>
  </si>
  <si>
    <t xml:space="preserve">592 173208   </t>
  </si>
  <si>
    <t>Obrubník záhonový 100x5x20</t>
  </si>
  <si>
    <t>kus</t>
  </si>
  <si>
    <t xml:space="preserve">95394-816102 </t>
  </si>
  <si>
    <t>Kotvy chemickým tmelom M 12 hl 330 mm do betónu, ŽB alebo kameňa s vyvŕtaním otvoru</t>
  </si>
  <si>
    <t>013</t>
  </si>
  <si>
    <t xml:space="preserve">96504-3441   </t>
  </si>
  <si>
    <t>Búranie bet. podkladu s poterom hr. do 15 cm nad 4 m2</t>
  </si>
  <si>
    <t>45.11.11</t>
  </si>
  <si>
    <t>0,3*3*4 =   3,600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</si>
  <si>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</si>
  <si>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</si>
  <si>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</si>
  <si>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</si>
  <si>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>8,679*20 =   173,580</t>
  </si>
  <si>
    <t xml:space="preserve">97908-2111   </t>
  </si>
  <si>
    <t>Vnútrostavenisková doprava sute a vybúraných hmôt do 10 m</t>
  </si>
  <si>
    <t>321</t>
  </si>
  <si>
    <t xml:space="preserve">97908-6112   </t>
  </si>
  <si>
    <t>Nakladanie alebo prekladanie sute a vybúraných hmôt</t>
  </si>
  <si>
    <t xml:space="preserve">97913-1409   </t>
  </si>
  <si>
    <t>Poplatok za ulož.a znešk.staveb.sute na vymedzených skládkach "O"-ostatný odpad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</si>
  <si>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</si>
  <si>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</si>
  <si>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</si>
  <si>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</si>
  <si>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</si>
  <si>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71111-1001   </t>
  </si>
  <si>
    <t>Zhotovenie izolácie proti vlhkosti za studena vodor. náterom asfalt. penetr.</t>
  </si>
  <si>
    <t>I</t>
  </si>
  <si>
    <t>45.22.20</t>
  </si>
  <si>
    <t xml:space="preserve">111 631500   </t>
  </si>
  <si>
    <t>Lak asfaltový ALP-PENETRAL sudy</t>
  </si>
  <si>
    <t>26.82.13</t>
  </si>
  <si>
    <t xml:space="preserve">71114-1559   </t>
  </si>
  <si>
    <t>Zhotovenie izolácie proti vlhkosti pritavením NAIP vodor.</t>
  </si>
  <si>
    <t xml:space="preserve">628 331580   </t>
  </si>
  <si>
    <t>Pás ťažký asfaltový GLASBIT G 200 S 40</t>
  </si>
  <si>
    <t>21.12.56</t>
  </si>
  <si>
    <t xml:space="preserve">711 - Izolácie proti vode a vlhkosti  spolu: </t>
  </si>
  <si>
    <t>764 - Konštrukcie klampiarske</t>
  </si>
  <si>
    <t>764</t>
  </si>
  <si>
    <t xml:space="preserve">76417-1513   </t>
  </si>
  <si>
    <t>trapéz LTP-LVP20 1035/0,6 do 30°</t>
  </si>
  <si>
    <t>45.22.13</t>
  </si>
  <si>
    <t>3*3,15 =   9,450</t>
  </si>
  <si>
    <t xml:space="preserve">76417-2070   </t>
  </si>
  <si>
    <t>štítové lemovanie vrchné sklon do 30°</t>
  </si>
  <si>
    <t>3,15+3*2 =   9,150</t>
  </si>
  <si>
    <t xml:space="preserve">76417-2073   </t>
  </si>
  <si>
    <t>odkvapové lemovanie sklon do 30°</t>
  </si>
  <si>
    <t xml:space="preserve">764 - Konštrukcie klampiarske  spolu: </t>
  </si>
  <si>
    <t>767 - Konštrukcie doplnk. kovové stavebné</t>
  </si>
  <si>
    <t>767</t>
  </si>
  <si>
    <t xml:space="preserve">76799-5104   </t>
  </si>
  <si>
    <t>Montáž atypických stavebných doplnk. konštrukcií do 50 kg</t>
  </si>
  <si>
    <t>kg</t>
  </si>
  <si>
    <t>45.42.12</t>
  </si>
  <si>
    <t>83+39,6+39,6+20 =   182,200</t>
  </si>
  <si>
    <t xml:space="preserve">553 000020   </t>
  </si>
  <si>
    <t>Oceľové konštrukcie</t>
  </si>
  <si>
    <t>28.11.23</t>
  </si>
  <si>
    <t>182,2*1,05 =   191,310</t>
  </si>
  <si>
    <t xml:space="preserve">767 - Konštrukcie doplnk. kovové stavebné  spolu: </t>
  </si>
  <si>
    <t>783 - Nátery</t>
  </si>
  <si>
    <t>783</t>
  </si>
  <si>
    <t xml:space="preserve">78322-2100   </t>
  </si>
  <si>
    <t>Nátery kov. stav. doplnk. konštr. syntet. dvojnásobné</t>
  </si>
  <si>
    <t>45.44.21</t>
  </si>
  <si>
    <t>0,41*8,6+0,1*3,15*8+0,2*3,15*4+0,12*10,6 =   9,838</t>
  </si>
  <si>
    <t xml:space="preserve">78322-6100   </t>
  </si>
  <si>
    <t>Nátery kov. stav. doplnk. konštr. syntet. základné</t>
  </si>
  <si>
    <t xml:space="preserve">783 - Nátery  spolu: </t>
  </si>
  <si>
    <t xml:space="preserve">PRÁCE A DODÁVKY PSV  spolu: </t>
  </si>
  <si>
    <t>Za rozpočet celkom</t>
  </si>
  <si>
    <t>Figura</t>
  </si>
  <si>
    <t>Výkaz výmer</t>
  </si>
  <si>
    <t xml:space="preserve">Dátum: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</si>
</sst>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&quot;  &quot;"/>
    <numFmt numFmtId="187" formatCode="#,##0\ &quot;Sk&quot;"/>
    <numFmt numFmtId="188" formatCode="#,##0\ _S_k"/>
    <numFmt numFmtId="189" formatCode="#,##0.00&quot; Sk&quot;;[Red]&quot;-&quot;#,##0.00&quot; Sk&quot;"/>
    <numFmt numFmtId="190" formatCode="#,##0&quot; Sk&quot;;&quot;-&quot;#,##0&quot; Sk&quot;"/>
    <numFmt numFmtId="191" formatCode="#,##0&quot; Sk&quot;;[Red]&quot;-&quot;#,##0&quot; Sk&quot;"/>
    <numFmt numFmtId="192" formatCode="#,##0.00&quot; Sk&quot;;&quot;-&quot;#,##0.00&quot; Sk&quot;"/>
    <numFmt numFmtId="193" formatCode="\ "/>
    <numFmt numFmtId="194" formatCode="0;0;"/>
    <numFmt numFmtId="195" formatCode="0.00;0;0"/>
    <numFmt numFmtId="196" formatCode="0.0%"/>
    <numFmt numFmtId="197" formatCode="###,###,###,###.###"/>
    <numFmt numFmtId="198" formatCode="0.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1" fontId="8" fillId="0" borderId="1">
      <alignment/>
      <protection/>
    </xf>
    <xf numFmtId="0" fontId="8" fillId="0" borderId="1" applyFont="0" applyFill="0">
      <alignment/>
      <protection/>
    </xf>
    <xf numFmtId="170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3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2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84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84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88" fontId="4" fillId="0" borderId="13" xfId="70" applyNumberFormat="1" applyFont="1" applyBorder="1" applyAlignment="1">
      <alignment horizontal="left" vertical="center"/>
      <protection/>
    </xf>
    <xf numFmtId="188" fontId="4" fillId="0" borderId="47" xfId="70" applyNumberFormat="1" applyFont="1" applyBorder="1" applyAlignment="1">
      <alignment horizontal="left" vertical="center"/>
      <protection/>
    </xf>
    <xf numFmtId="187" fontId="4" fillId="0" borderId="13" xfId="70" applyNumberFormat="1" applyFont="1" applyBorder="1" applyAlignment="1">
      <alignment horizontal="right" vertical="center"/>
      <protection/>
    </xf>
    <xf numFmtId="187" fontId="4" fillId="0" borderId="47" xfId="70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2" fontId="4" fillId="0" borderId="0" xfId="0" applyNumberFormat="1" applyFont="1" applyAlignment="1" applyProtection="1">
      <alignment horizontal="right"/>
      <protection locked="0"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Continuous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5" xfId="0" applyNumberFormat="1" applyFont="1" applyBorder="1" applyAlignment="1" applyProtection="1">
      <alignment horizontal="center"/>
      <protection/>
    </xf>
    <xf numFmtId="0" fontId="4" fillId="0" borderId="59" xfId="0" applyNumberFormat="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3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4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2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3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3" fontId="6" fillId="0" borderId="0" xfId="0" applyNumberFormat="1" applyFont="1" applyAlignment="1" applyProtection="1">
      <alignment vertical="top"/>
      <protection/>
    </xf>
    <xf numFmtId="182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7">
      <selection activeCell="F16" sqref="F16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/>
      <c r="C1" s="62"/>
      <c r="D1" s="62"/>
      <c r="E1" s="62"/>
      <c r="F1" s="62"/>
      <c r="G1" s="62"/>
      <c r="H1" s="10" t="s">
        <v>316</v>
      </c>
      <c r="I1" s="62"/>
      <c r="J1" s="62"/>
      <c r="K1" s="62"/>
      <c r="L1" s="62"/>
      <c r="M1" s="62"/>
      <c r="Z1" s="104" t="s">
        <v>3</v>
      </c>
      <c r="AA1" s="104" t="s">
        <v>4</v>
      </c>
      <c r="AB1" s="104" t="s">
        <v>5</v>
      </c>
      <c r="AC1" s="104" t="s">
        <v>6</v>
      </c>
      <c r="AD1" s="104" t="s">
        <v>7</v>
      </c>
    </row>
    <row r="2" spans="2:30" ht="18" customHeight="1" thickTop="1">
      <c r="B2" s="11" t="s">
        <v>114</v>
      </c>
      <c r="C2" s="12"/>
      <c r="D2" s="12"/>
      <c r="E2" s="12"/>
      <c r="F2" s="12"/>
      <c r="G2" s="13" t="s">
        <v>8</v>
      </c>
      <c r="H2" s="12"/>
      <c r="I2" s="12"/>
      <c r="J2" s="13" t="s">
        <v>9</v>
      </c>
      <c r="K2" s="12"/>
      <c r="L2" s="12"/>
      <c r="M2" s="14"/>
      <c r="Z2" s="104" t="s">
        <v>10</v>
      </c>
      <c r="AA2" s="106" t="s">
        <v>11</v>
      </c>
      <c r="AB2" s="106" t="s">
        <v>12</v>
      </c>
      <c r="AC2" s="106"/>
      <c r="AD2" s="105"/>
    </row>
    <row r="3" spans="2:30" ht="18" customHeight="1">
      <c r="B3" s="15" t="s">
        <v>1</v>
      </c>
      <c r="C3" s="16"/>
      <c r="D3" s="16"/>
      <c r="E3" s="16"/>
      <c r="F3" s="16"/>
      <c r="G3" s="17" t="s">
        <v>115</v>
      </c>
      <c r="H3" s="16"/>
      <c r="I3" s="16"/>
      <c r="J3" s="17" t="s">
        <v>13</v>
      </c>
      <c r="K3" s="16"/>
      <c r="L3" s="16"/>
      <c r="M3" s="18"/>
      <c r="Z3" s="104" t="s">
        <v>14</v>
      </c>
      <c r="AA3" s="106" t="s">
        <v>15</v>
      </c>
      <c r="AB3" s="106" t="s">
        <v>12</v>
      </c>
      <c r="AC3" s="106" t="s">
        <v>16</v>
      </c>
      <c r="AD3" s="105" t="s">
        <v>17</v>
      </c>
    </row>
    <row r="4" spans="2:30" ht="18" customHeight="1" thickBot="1">
      <c r="B4" s="19" t="s">
        <v>1</v>
      </c>
      <c r="C4" s="20"/>
      <c r="D4" s="20"/>
      <c r="E4" s="20"/>
      <c r="F4" s="20"/>
      <c r="G4" s="21"/>
      <c r="H4" s="20"/>
      <c r="I4" s="20"/>
      <c r="J4" s="21" t="s">
        <v>18</v>
      </c>
      <c r="K4" s="20"/>
      <c r="L4" s="20" t="s">
        <v>19</v>
      </c>
      <c r="M4" s="22"/>
      <c r="Z4" s="104" t="s">
        <v>20</v>
      </c>
      <c r="AA4" s="106" t="s">
        <v>21</v>
      </c>
      <c r="AB4" s="106" t="s">
        <v>12</v>
      </c>
      <c r="AC4" s="106"/>
      <c r="AD4" s="105"/>
    </row>
    <row r="5" spans="2:30" ht="18" customHeight="1" thickTop="1">
      <c r="B5" s="11" t="s">
        <v>22</v>
      </c>
      <c r="C5" s="12"/>
      <c r="D5" s="12" t="s">
        <v>116</v>
      </c>
      <c r="E5" s="12"/>
      <c r="F5" s="12"/>
      <c r="G5" s="68" t="s">
        <v>117</v>
      </c>
      <c r="H5" s="12"/>
      <c r="I5" s="12"/>
      <c r="J5" s="12" t="s">
        <v>23</v>
      </c>
      <c r="K5" s="12"/>
      <c r="L5" s="12" t="s">
        <v>24</v>
      </c>
      <c r="M5" s="14"/>
      <c r="Z5" s="104" t="s">
        <v>25</v>
      </c>
      <c r="AA5" s="106" t="s">
        <v>15</v>
      </c>
      <c r="AB5" s="106" t="s">
        <v>12</v>
      </c>
      <c r="AC5" s="106" t="s">
        <v>16</v>
      </c>
      <c r="AD5" s="105" t="s">
        <v>17</v>
      </c>
    </row>
    <row r="6" spans="2:13" ht="18" customHeight="1">
      <c r="B6" s="15" t="s">
        <v>26</v>
      </c>
      <c r="C6" s="16"/>
      <c r="D6" s="16"/>
      <c r="E6" s="16"/>
      <c r="F6" s="16"/>
      <c r="G6" s="69"/>
      <c r="H6" s="16"/>
      <c r="I6" s="16"/>
      <c r="J6" s="16" t="s">
        <v>23</v>
      </c>
      <c r="K6" s="16"/>
      <c r="L6" s="16" t="s">
        <v>24</v>
      </c>
      <c r="M6" s="18"/>
    </row>
    <row r="7" spans="2:13" ht="18" customHeight="1" thickBot="1">
      <c r="B7" s="19" t="s">
        <v>27</v>
      </c>
      <c r="C7" s="20"/>
      <c r="D7" s="20"/>
      <c r="E7" s="20"/>
      <c r="F7" s="20"/>
      <c r="G7" s="70"/>
      <c r="H7" s="20"/>
      <c r="I7" s="20"/>
      <c r="J7" s="20" t="s">
        <v>23</v>
      </c>
      <c r="K7" s="20"/>
      <c r="L7" s="20" t="s">
        <v>24</v>
      </c>
      <c r="M7" s="22"/>
    </row>
    <row r="8" spans="2:13" ht="18" customHeight="1" thickTop="1">
      <c r="B8" s="71"/>
      <c r="C8" s="75"/>
      <c r="D8" s="76"/>
      <c r="E8" s="78"/>
      <c r="F8" s="90">
        <f>IF(B8&lt;&gt;0,ROUND($M$26/B8,0),0)</f>
        <v>0</v>
      </c>
      <c r="G8" s="68"/>
      <c r="H8" s="75"/>
      <c r="I8" s="90">
        <f>IF(G8&lt;&gt;0,ROUND($M$26/G8,0),0)</f>
        <v>0</v>
      </c>
      <c r="J8" s="13"/>
      <c r="K8" s="75"/>
      <c r="L8" s="78"/>
      <c r="M8" s="92">
        <f>IF(J8&lt;&gt;0,ROUND($M$26/J8,0),0)</f>
        <v>0</v>
      </c>
    </row>
    <row r="9" spans="2:13" ht="18" customHeight="1" thickBot="1">
      <c r="B9" s="72"/>
      <c r="C9" s="73"/>
      <c r="D9" s="77"/>
      <c r="E9" s="79"/>
      <c r="F9" s="91">
        <f>IF(B9&lt;&gt;0,ROUND($M$26/B9,0),0)</f>
        <v>0</v>
      </c>
      <c r="G9" s="74"/>
      <c r="H9" s="73"/>
      <c r="I9" s="91">
        <f>IF(G9&lt;&gt;0,ROUND($M$26/G9,0),0)</f>
        <v>0</v>
      </c>
      <c r="J9" s="74"/>
      <c r="K9" s="73"/>
      <c r="L9" s="79"/>
      <c r="M9" s="93">
        <f>IF(J9&lt;&gt;0,ROUND($M$26/J9,0),0)</f>
        <v>0</v>
      </c>
    </row>
    <row r="10" spans="2:13" ht="18" customHeight="1" thickTop="1">
      <c r="B10" s="63" t="s">
        <v>28</v>
      </c>
      <c r="C10" s="24" t="s">
        <v>29</v>
      </c>
      <c r="D10" s="25" t="s">
        <v>30</v>
      </c>
      <c r="E10" s="25" t="s">
        <v>31</v>
      </c>
      <c r="F10" s="26" t="s">
        <v>32</v>
      </c>
      <c r="G10" s="63" t="s">
        <v>33</v>
      </c>
      <c r="H10" s="27" t="s">
        <v>34</v>
      </c>
      <c r="I10" s="28"/>
      <c r="J10" s="63" t="s">
        <v>35</v>
      </c>
      <c r="K10" s="27" t="s">
        <v>36</v>
      </c>
      <c r="L10" s="29"/>
      <c r="M10" s="28"/>
    </row>
    <row r="11" spans="2:13" ht="18" customHeight="1">
      <c r="B11" s="30">
        <v>1</v>
      </c>
      <c r="C11" s="31" t="s">
        <v>37</v>
      </c>
      <c r="D11" s="125">
        <f>Prehlad!H88</f>
        <v>0</v>
      </c>
      <c r="E11" s="125">
        <f>Prehlad!I88</f>
        <v>0</v>
      </c>
      <c r="F11" s="126">
        <f>D11+E11</f>
        <v>0</v>
      </c>
      <c r="G11" s="30">
        <v>6</v>
      </c>
      <c r="H11" s="31" t="s">
        <v>118</v>
      </c>
      <c r="I11" s="126">
        <v>0</v>
      </c>
      <c r="J11" s="30">
        <v>11</v>
      </c>
      <c r="K11" s="32" t="s">
        <v>121</v>
      </c>
      <c r="L11" s="33">
        <v>0</v>
      </c>
      <c r="M11" s="126">
        <v>0</v>
      </c>
    </row>
    <row r="12" spans="2:13" ht="18" customHeight="1">
      <c r="B12" s="34">
        <v>2</v>
      </c>
      <c r="C12" s="35" t="s">
        <v>38</v>
      </c>
      <c r="D12" s="127">
        <f>Prehlad!H120</f>
        <v>0</v>
      </c>
      <c r="E12" s="127">
        <f>Prehlad!I120</f>
        <v>0</v>
      </c>
      <c r="F12" s="126">
        <f>D12+E12</f>
        <v>0</v>
      </c>
      <c r="G12" s="34">
        <v>7</v>
      </c>
      <c r="H12" s="35" t="s">
        <v>119</v>
      </c>
      <c r="I12" s="128">
        <v>0</v>
      </c>
      <c r="J12" s="34">
        <v>12</v>
      </c>
      <c r="K12" s="36" t="s">
        <v>122</v>
      </c>
      <c r="L12" s="37">
        <v>0</v>
      </c>
      <c r="M12" s="128">
        <v>0</v>
      </c>
    </row>
    <row r="13" spans="2:13" ht="18" customHeight="1">
      <c r="B13" s="34">
        <v>3</v>
      </c>
      <c r="C13" s="35" t="s">
        <v>39</v>
      </c>
      <c r="D13" s="127"/>
      <c r="E13" s="127"/>
      <c r="F13" s="126">
        <f>D13+E13</f>
        <v>0</v>
      </c>
      <c r="G13" s="34">
        <v>8</v>
      </c>
      <c r="H13" s="35" t="s">
        <v>120</v>
      </c>
      <c r="I13" s="128">
        <v>0</v>
      </c>
      <c r="J13" s="34">
        <v>13</v>
      </c>
      <c r="K13" s="36" t="s">
        <v>123</v>
      </c>
      <c r="L13" s="37">
        <v>0</v>
      </c>
      <c r="M13" s="128">
        <v>0</v>
      </c>
    </row>
    <row r="14" spans="2:13" ht="18" customHeight="1" thickBot="1">
      <c r="B14" s="34">
        <v>4</v>
      </c>
      <c r="C14" s="35" t="s">
        <v>40</v>
      </c>
      <c r="D14" s="127"/>
      <c r="E14" s="127"/>
      <c r="F14" s="129">
        <f>D14+E14</f>
        <v>0</v>
      </c>
      <c r="G14" s="34">
        <v>9</v>
      </c>
      <c r="H14" s="35" t="s">
        <v>1</v>
      </c>
      <c r="I14" s="128">
        <v>0</v>
      </c>
      <c r="J14" s="34">
        <v>14</v>
      </c>
      <c r="K14" s="36" t="s">
        <v>1</v>
      </c>
      <c r="L14" s="37">
        <v>0</v>
      </c>
      <c r="M14" s="128">
        <v>0</v>
      </c>
    </row>
    <row r="15" spans="2:13" ht="18" customHeight="1" thickBot="1">
      <c r="B15" s="38">
        <v>5</v>
      </c>
      <c r="C15" s="39" t="s">
        <v>41</v>
      </c>
      <c r="D15" s="130">
        <f>SUM(D11:D14)</f>
        <v>0</v>
      </c>
      <c r="E15" s="131">
        <f>SUM(E11:E14)</f>
        <v>0</v>
      </c>
      <c r="F15" s="132">
        <f>SUM(F11:F14)</f>
        <v>0</v>
      </c>
      <c r="G15" s="40">
        <v>10</v>
      </c>
      <c r="H15" s="41" t="s">
        <v>42</v>
      </c>
      <c r="I15" s="132">
        <f>SUM(I11:I14)</f>
        <v>0</v>
      </c>
      <c r="J15" s="38">
        <v>15</v>
      </c>
      <c r="K15" s="42"/>
      <c r="L15" s="43" t="s">
        <v>43</v>
      </c>
      <c r="M15" s="132">
        <f>SUM(M11:M14)</f>
        <v>0</v>
      </c>
    </row>
    <row r="16" spans="2:13" ht="18" customHeight="1" thickTop="1">
      <c r="B16" s="44" t="s">
        <v>44</v>
      </c>
      <c r="C16" s="45"/>
      <c r="D16" s="45"/>
      <c r="E16" s="45"/>
      <c r="F16" s="46"/>
      <c r="G16" s="44" t="s">
        <v>45</v>
      </c>
      <c r="H16" s="45"/>
      <c r="I16" s="47"/>
      <c r="J16" s="63" t="s">
        <v>46</v>
      </c>
      <c r="K16" s="27" t="s">
        <v>47</v>
      </c>
      <c r="L16" s="29"/>
      <c r="M16" s="64"/>
    </row>
    <row r="17" spans="2:13" ht="18" customHeight="1">
      <c r="B17" s="48"/>
      <c r="C17" s="49" t="s">
        <v>48</v>
      </c>
      <c r="D17" s="49"/>
      <c r="E17" s="49" t="s">
        <v>49</v>
      </c>
      <c r="F17" s="50"/>
      <c r="G17" s="48"/>
      <c r="H17" s="51"/>
      <c r="I17" s="52"/>
      <c r="J17" s="34">
        <v>16</v>
      </c>
      <c r="K17" s="36" t="s">
        <v>50</v>
      </c>
      <c r="L17" s="53"/>
      <c r="M17" s="128">
        <v>0</v>
      </c>
    </row>
    <row r="18" spans="2:13" ht="18" customHeight="1">
      <c r="B18" s="54"/>
      <c r="C18" s="51" t="s">
        <v>51</v>
      </c>
      <c r="D18" s="51"/>
      <c r="E18" s="51"/>
      <c r="F18" s="55"/>
      <c r="G18" s="54"/>
      <c r="H18" s="51" t="s">
        <v>48</v>
      </c>
      <c r="I18" s="52"/>
      <c r="J18" s="34">
        <v>17</v>
      </c>
      <c r="K18" s="36" t="s">
        <v>124</v>
      </c>
      <c r="L18" s="53"/>
      <c r="M18" s="128">
        <v>0</v>
      </c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125</v>
      </c>
      <c r="L19" s="53"/>
      <c r="M19" s="128">
        <v>0</v>
      </c>
    </row>
    <row r="20" spans="2:13" ht="18" customHeight="1" thickBot="1">
      <c r="B20" s="54"/>
      <c r="C20" s="51"/>
      <c r="D20" s="51"/>
      <c r="E20" s="51"/>
      <c r="F20" s="55"/>
      <c r="G20" s="54"/>
      <c r="H20" s="49" t="s">
        <v>49</v>
      </c>
      <c r="I20" s="52"/>
      <c r="J20" s="34">
        <v>19</v>
      </c>
      <c r="K20" s="36" t="s">
        <v>1</v>
      </c>
      <c r="L20" s="53"/>
      <c r="M20" s="128">
        <v>0</v>
      </c>
    </row>
    <row r="21" spans="2:13" ht="18" customHeight="1" thickBot="1">
      <c r="B21" s="48"/>
      <c r="C21" s="51"/>
      <c r="D21" s="51"/>
      <c r="E21" s="51"/>
      <c r="F21" s="51"/>
      <c r="G21" s="48"/>
      <c r="H21" s="51" t="s">
        <v>51</v>
      </c>
      <c r="I21" s="52"/>
      <c r="J21" s="38">
        <v>20</v>
      </c>
      <c r="K21" s="42"/>
      <c r="L21" s="43" t="s">
        <v>52</v>
      </c>
      <c r="M21" s="132">
        <f>SUM(M17:M20)</f>
        <v>0</v>
      </c>
    </row>
    <row r="22" spans="2:13" ht="18" customHeight="1" thickTop="1">
      <c r="B22" s="44" t="s">
        <v>53</v>
      </c>
      <c r="C22" s="45"/>
      <c r="D22" s="45"/>
      <c r="E22" s="45"/>
      <c r="F22" s="46"/>
      <c r="G22" s="48"/>
      <c r="H22" s="51"/>
      <c r="I22" s="52"/>
      <c r="J22" s="63" t="s">
        <v>54</v>
      </c>
      <c r="K22" s="27" t="s">
        <v>55</v>
      </c>
      <c r="L22" s="29"/>
      <c r="M22" s="64"/>
    </row>
    <row r="23" spans="2:13" ht="18" customHeight="1">
      <c r="B23" s="48"/>
      <c r="C23" s="49" t="s">
        <v>48</v>
      </c>
      <c r="D23" s="49"/>
      <c r="E23" s="49" t="s">
        <v>49</v>
      </c>
      <c r="F23" s="50"/>
      <c r="G23" s="48"/>
      <c r="H23" s="51"/>
      <c r="I23" s="52"/>
      <c r="J23" s="30">
        <v>21</v>
      </c>
      <c r="K23" s="32"/>
      <c r="L23" s="57" t="s">
        <v>56</v>
      </c>
      <c r="M23" s="126">
        <f>ROUND(F15,2)+I15+M15+M21</f>
        <v>0</v>
      </c>
    </row>
    <row r="24" spans="2:13" ht="18" customHeight="1">
      <c r="B24" s="54"/>
      <c r="C24" s="51" t="s">
        <v>51</v>
      </c>
      <c r="D24" s="51"/>
      <c r="E24" s="51"/>
      <c r="F24" s="55"/>
      <c r="G24" s="48"/>
      <c r="H24" s="51"/>
      <c r="I24" s="52"/>
      <c r="J24" s="34">
        <v>22</v>
      </c>
      <c r="K24" s="36" t="s">
        <v>126</v>
      </c>
      <c r="L24" s="133">
        <f>M23-L25</f>
        <v>0</v>
      </c>
      <c r="M24" s="128">
        <f>ROUND((L24*20)/100,2)</f>
        <v>0</v>
      </c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127</v>
      </c>
      <c r="L25" s="133">
        <f>SUMIF(Prehlad!O11:O9999,0,Prehlad!J11:J9999)</f>
        <v>0</v>
      </c>
      <c r="M25" s="128">
        <f>ROUND((L25*0)/100,1)</f>
        <v>0</v>
      </c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57</v>
      </c>
      <c r="M26" s="132">
        <f>M23+M24+M25</f>
        <v>0</v>
      </c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58</v>
      </c>
      <c r="K27" s="66" t="s">
        <v>128</v>
      </c>
      <c r="L27" s="23"/>
      <c r="M27" s="67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108</v>
      </c>
      <c r="C1" s="1"/>
      <c r="E1" s="9" t="s">
        <v>109</v>
      </c>
      <c r="F1" s="1"/>
      <c r="G1" s="1"/>
      <c r="Z1" s="104" t="s">
        <v>3</v>
      </c>
      <c r="AA1" s="104" t="s">
        <v>4</v>
      </c>
      <c r="AB1" s="104" t="s">
        <v>5</v>
      </c>
      <c r="AC1" s="104" t="s">
        <v>6</v>
      </c>
      <c r="AD1" s="104" t="s">
        <v>7</v>
      </c>
    </row>
    <row r="2" spans="1:30" ht="12.75">
      <c r="A2" s="9" t="s">
        <v>60</v>
      </c>
      <c r="C2" s="1"/>
      <c r="E2" s="9" t="s">
        <v>110</v>
      </c>
      <c r="F2" s="1"/>
      <c r="G2" s="1"/>
      <c r="Z2" s="104" t="s">
        <v>10</v>
      </c>
      <c r="AA2" s="106" t="s">
        <v>61</v>
      </c>
      <c r="AB2" s="106" t="s">
        <v>12</v>
      </c>
      <c r="AC2" s="106"/>
      <c r="AD2" s="105"/>
    </row>
    <row r="3" spans="1:30" ht="12.75">
      <c r="A3" s="9" t="s">
        <v>62</v>
      </c>
      <c r="C3" s="1"/>
      <c r="E3" s="9" t="s">
        <v>317</v>
      </c>
      <c r="F3" s="1"/>
      <c r="G3" s="1"/>
      <c r="Z3" s="104" t="s">
        <v>14</v>
      </c>
      <c r="AA3" s="106" t="s">
        <v>63</v>
      </c>
      <c r="AB3" s="106" t="s">
        <v>12</v>
      </c>
      <c r="AC3" s="106" t="s">
        <v>16</v>
      </c>
      <c r="AD3" s="105" t="s">
        <v>17</v>
      </c>
    </row>
    <row r="4" spans="2:30" ht="12.75">
      <c r="B4" s="1"/>
      <c r="C4" s="1"/>
      <c r="D4" s="1"/>
      <c r="E4" s="1"/>
      <c r="F4" s="1"/>
      <c r="G4" s="1"/>
      <c r="Z4" s="104" t="s">
        <v>20</v>
      </c>
      <c r="AA4" s="106" t="s">
        <v>64</v>
      </c>
      <c r="AB4" s="106" t="s">
        <v>12</v>
      </c>
      <c r="AC4" s="106"/>
      <c r="AD4" s="105"/>
    </row>
    <row r="5" spans="1:30" ht="12.75">
      <c r="A5" s="9" t="s">
        <v>111</v>
      </c>
      <c r="B5" s="1"/>
      <c r="C5" s="1"/>
      <c r="D5" s="1"/>
      <c r="E5" s="1"/>
      <c r="F5" s="1"/>
      <c r="G5" s="1"/>
      <c r="Z5" s="104" t="s">
        <v>25</v>
      </c>
      <c r="AA5" s="106" t="s">
        <v>63</v>
      </c>
      <c r="AB5" s="106" t="s">
        <v>12</v>
      </c>
      <c r="AC5" s="106" t="s">
        <v>16</v>
      </c>
      <c r="AD5" s="105" t="s">
        <v>17</v>
      </c>
    </row>
    <row r="6" spans="1:7" ht="12.75">
      <c r="A6" s="9"/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1:7" ht="13.5">
      <c r="A8" s="1" t="s">
        <v>112</v>
      </c>
      <c r="B8" s="4" t="str">
        <f>CONCATENATE(AA2," ",AB2," ",AC2," ",AD2)</f>
        <v>Rekapitulácia rozpočtu v EUR  </v>
      </c>
      <c r="G8" s="1"/>
    </row>
    <row r="9" spans="1:7" ht="12.75">
      <c r="A9" s="107" t="s">
        <v>65</v>
      </c>
      <c r="B9" s="107" t="s">
        <v>30</v>
      </c>
      <c r="C9" s="107" t="s">
        <v>66</v>
      </c>
      <c r="D9" s="107" t="s">
        <v>67</v>
      </c>
      <c r="E9" s="123" t="s">
        <v>68</v>
      </c>
      <c r="F9" s="123" t="s">
        <v>69</v>
      </c>
      <c r="G9" s="1"/>
    </row>
    <row r="10" spans="1:7" ht="12.75">
      <c r="A10" s="113"/>
      <c r="B10" s="113"/>
      <c r="C10" s="113" t="s">
        <v>70</v>
      </c>
      <c r="D10" s="113"/>
      <c r="E10" s="113" t="s">
        <v>67</v>
      </c>
      <c r="F10" s="113" t="s">
        <v>67</v>
      </c>
      <c r="G10" s="81" t="s">
        <v>71</v>
      </c>
    </row>
    <row r="12" spans="1:7" ht="12.75">
      <c r="A12" s="1" t="s">
        <v>130</v>
      </c>
      <c r="E12" s="7">
        <f>Prehlad!L21</f>
        <v>0</v>
      </c>
      <c r="F12" s="5">
        <f>Prehlad!N21</f>
        <v>0</v>
      </c>
      <c r="G12" s="5">
        <f>Prehlad!W21</f>
        <v>12.121999999999998</v>
      </c>
    </row>
    <row r="13" spans="1:7" ht="12.75">
      <c r="A13" s="1" t="s">
        <v>155</v>
      </c>
      <c r="E13" s="7">
        <f>Prehlad!L25</f>
        <v>7.18913664</v>
      </c>
      <c r="F13" s="5">
        <f>Prehlad!N25</f>
        <v>0</v>
      </c>
      <c r="G13" s="5">
        <f>Prehlad!W25</f>
        <v>1.379</v>
      </c>
    </row>
    <row r="14" spans="1:7" ht="12.75">
      <c r="A14" s="1" t="s">
        <v>161</v>
      </c>
      <c r="E14" s="7">
        <f>Prehlad!L40</f>
        <v>3.5718511600000005</v>
      </c>
      <c r="F14" s="5">
        <f>Prehlad!N40</f>
        <v>0</v>
      </c>
      <c r="G14" s="5">
        <f>Prehlad!W40</f>
        <v>15.668999999999999</v>
      </c>
    </row>
    <row r="15" spans="1:7" ht="12.75">
      <c r="A15" s="1" t="s">
        <v>190</v>
      </c>
      <c r="E15" s="7">
        <f>Prehlad!L49</f>
        <v>0.79948763</v>
      </c>
      <c r="F15" s="5">
        <f>Prehlad!N49</f>
        <v>0</v>
      </c>
      <c r="G15" s="5">
        <f>Prehlad!W49</f>
        <v>4.237</v>
      </c>
    </row>
    <row r="16" spans="1:7" ht="12.75">
      <c r="A16" s="1" t="s">
        <v>202</v>
      </c>
      <c r="E16" s="7">
        <f>Prehlad!L55</f>
        <v>1.4414600000000002</v>
      </c>
      <c r="F16" s="5">
        <f>Prehlad!N55</f>
        <v>0</v>
      </c>
      <c r="G16" s="5">
        <f>Prehlad!W55</f>
        <v>5.78</v>
      </c>
    </row>
    <row r="17" spans="1:7" ht="12.75">
      <c r="A17" s="1" t="s">
        <v>212</v>
      </c>
      <c r="E17" s="7">
        <f>Prehlad!L71</f>
        <v>4.31968488</v>
      </c>
      <c r="F17" s="5">
        <f>Prehlad!N71</f>
        <v>0</v>
      </c>
      <c r="G17" s="5">
        <f>Prehlad!W71</f>
        <v>28.273999999999997</v>
      </c>
    </row>
    <row r="18" spans="1:7" ht="12.75">
      <c r="A18" s="1" t="s">
        <v>236</v>
      </c>
      <c r="E18" s="7">
        <f>Prehlad!L86</f>
        <v>1.0995439999999999</v>
      </c>
      <c r="F18" s="5">
        <f>Prehlad!N86</f>
        <v>7.920000000000001</v>
      </c>
      <c r="G18" s="5">
        <f>Prehlad!W86</f>
        <v>45.989</v>
      </c>
    </row>
    <row r="19" spans="1:7" ht="12.75">
      <c r="A19" s="1" t="s">
        <v>263</v>
      </c>
      <c r="E19" s="7">
        <f>Prehlad!L88</f>
        <v>18.42116431</v>
      </c>
      <c r="F19" s="5">
        <f>Prehlad!N88</f>
        <v>7.920000000000001</v>
      </c>
      <c r="G19" s="5">
        <f>Prehlad!W88</f>
        <v>113.44999999999999</v>
      </c>
    </row>
    <row r="21" spans="1:7" ht="12.75">
      <c r="A21" s="1" t="s">
        <v>265</v>
      </c>
      <c r="E21" s="7">
        <f>Prehlad!L97</f>
        <v>0.0382665</v>
      </c>
      <c r="F21" s="5">
        <f>Prehlad!N97</f>
        <v>0</v>
      </c>
      <c r="G21" s="5">
        <f>Prehlad!W97</f>
        <v>1.022</v>
      </c>
    </row>
    <row r="22" spans="1:7" ht="12.75">
      <c r="A22" s="1" t="s">
        <v>280</v>
      </c>
      <c r="E22" s="7">
        <f>Prehlad!L105</f>
        <v>0.093555</v>
      </c>
      <c r="F22" s="5">
        <f>Prehlad!N105</f>
        <v>0</v>
      </c>
      <c r="G22" s="5">
        <f>Prehlad!W105</f>
        <v>3.233</v>
      </c>
    </row>
    <row r="23" spans="1:7" ht="12.75">
      <c r="A23" s="1" t="s">
        <v>292</v>
      </c>
      <c r="E23" s="7">
        <f>Prehlad!L112</f>
        <v>0.20042000000000001</v>
      </c>
      <c r="F23" s="5">
        <f>Prehlad!N112</f>
        <v>0</v>
      </c>
      <c r="G23" s="5">
        <f>Prehlad!W112</f>
        <v>12.025</v>
      </c>
    </row>
    <row r="24" spans="1:7" ht="12.75">
      <c r="A24" s="1" t="s">
        <v>304</v>
      </c>
      <c r="E24" s="7">
        <f>Prehlad!L118</f>
        <v>0.00236112</v>
      </c>
      <c r="F24" s="5">
        <f>Prehlad!N118</f>
        <v>0</v>
      </c>
      <c r="G24" s="5">
        <f>Prehlad!W118</f>
        <v>3.8469999999999995</v>
      </c>
    </row>
    <row r="25" spans="1:7" ht="12.75">
      <c r="A25" s="1" t="s">
        <v>313</v>
      </c>
      <c r="E25" s="7">
        <f>Prehlad!L120</f>
        <v>0.33460262</v>
      </c>
      <c r="F25" s="5">
        <f>Prehlad!N120</f>
        <v>0</v>
      </c>
      <c r="G25" s="5">
        <f>Prehlad!W120</f>
        <v>20.127000000000002</v>
      </c>
    </row>
    <row r="28" spans="1:7" ht="12.75">
      <c r="A28" s="1" t="s">
        <v>314</v>
      </c>
      <c r="E28" s="7">
        <f>Prehlad!L122</f>
        <v>18.75576693</v>
      </c>
      <c r="F28" s="5">
        <f>Prehlad!N122</f>
        <v>7.920000000000001</v>
      </c>
      <c r="G28" s="5">
        <f>Prehlad!W122</f>
        <v>133.577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I3" sqref="I3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.00390625" style="97" customWidth="1"/>
    <col min="4" max="4" width="45.7109375" style="124" customWidth="1"/>
    <col min="5" max="5" width="11.28125" style="99" customWidth="1"/>
    <col min="6" max="6" width="5.8515625" style="98" customWidth="1"/>
    <col min="7" max="7" width="8.7109375" style="100" customWidth="1"/>
    <col min="8" max="10" width="9.7109375" style="100" customWidth="1"/>
    <col min="11" max="11" width="7.421875" style="101" customWidth="1"/>
    <col min="12" max="12" width="8.28125" style="101" customWidth="1"/>
    <col min="13" max="13" width="7.140625" style="99" customWidth="1"/>
    <col min="14" max="14" width="7.00390625" style="99" customWidth="1"/>
    <col min="15" max="15" width="3.57421875" style="98" customWidth="1"/>
    <col min="16" max="16" width="12.7109375" style="98" customWidth="1"/>
    <col min="17" max="19" width="11.28125" style="99" customWidth="1"/>
    <col min="20" max="20" width="10.57421875" style="102" customWidth="1"/>
    <col min="21" max="21" width="10.28125" style="102" customWidth="1"/>
    <col min="22" max="22" width="5.7109375" style="102" customWidth="1"/>
    <col min="23" max="23" width="9.140625" style="99" customWidth="1"/>
    <col min="24" max="25" width="9.140625" style="98" customWidth="1"/>
    <col min="26" max="26" width="7.57421875" style="97" customWidth="1"/>
    <col min="27" max="27" width="24.8515625" style="97" customWidth="1"/>
    <col min="28" max="28" width="4.28125" style="98" customWidth="1"/>
    <col min="29" max="29" width="8.28125" style="98" customWidth="1"/>
    <col min="30" max="30" width="8.7109375" style="98" customWidth="1"/>
    <col min="31" max="34" width="9.140625" style="98" customWidth="1"/>
    <col min="35" max="16384" width="9.140625" style="1" customWidth="1"/>
  </cols>
  <sheetData>
    <row r="1" spans="1:34" ht="12.75">
      <c r="A1" s="9" t="s">
        <v>108</v>
      </c>
      <c r="B1" s="1"/>
      <c r="C1" s="1"/>
      <c r="D1" s="1"/>
      <c r="E1" s="1"/>
      <c r="F1" s="1"/>
      <c r="G1" s="6"/>
      <c r="H1" s="1"/>
      <c r="I1" s="9" t="s">
        <v>109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3</v>
      </c>
      <c r="AA1" s="103" t="s">
        <v>4</v>
      </c>
      <c r="AB1" s="104" t="s">
        <v>5</v>
      </c>
      <c r="AC1" s="104" t="s">
        <v>6</v>
      </c>
      <c r="AD1" s="104" t="s">
        <v>7</v>
      </c>
      <c r="AE1" s="1"/>
      <c r="AF1" s="1"/>
      <c r="AG1" s="1"/>
      <c r="AH1" s="1"/>
    </row>
    <row r="2" spans="1:34" ht="12.75">
      <c r="A2" s="9" t="s">
        <v>60</v>
      </c>
      <c r="B2" s="1"/>
      <c r="C2" s="1"/>
      <c r="D2" s="1"/>
      <c r="E2" s="1"/>
      <c r="F2" s="1"/>
      <c r="G2" s="6"/>
      <c r="H2" s="8"/>
      <c r="I2" s="9" t="s">
        <v>110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10</v>
      </c>
      <c r="AA2" s="105" t="s">
        <v>72</v>
      </c>
      <c r="AB2" s="106" t="s">
        <v>12</v>
      </c>
      <c r="AC2" s="106"/>
      <c r="AD2" s="105"/>
      <c r="AE2" s="1"/>
      <c r="AF2" s="1"/>
      <c r="AG2" s="1"/>
      <c r="AH2" s="1"/>
    </row>
    <row r="3" spans="1:34" ht="12.75">
      <c r="A3" s="9" t="s">
        <v>62</v>
      </c>
      <c r="B3" s="1"/>
      <c r="C3" s="1"/>
      <c r="D3" s="1"/>
      <c r="E3" s="1"/>
      <c r="F3" s="1"/>
      <c r="G3" s="6"/>
      <c r="H3" s="1"/>
      <c r="I3" s="9" t="s">
        <v>317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14</v>
      </c>
      <c r="AA3" s="105" t="s">
        <v>73</v>
      </c>
      <c r="AB3" s="106" t="s">
        <v>12</v>
      </c>
      <c r="AC3" s="106" t="s">
        <v>16</v>
      </c>
      <c r="AD3" s="105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20</v>
      </c>
      <c r="AA4" s="105" t="s">
        <v>74</v>
      </c>
      <c r="AB4" s="106" t="s">
        <v>12</v>
      </c>
      <c r="AC4" s="106"/>
      <c r="AD4" s="105"/>
      <c r="AE4" s="1"/>
      <c r="AF4" s="1"/>
      <c r="AG4" s="1"/>
      <c r="AH4" s="1"/>
    </row>
    <row r="5" spans="1:34" ht="12.75">
      <c r="A5" s="9" t="s">
        <v>111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25</v>
      </c>
      <c r="AA5" s="105" t="s">
        <v>73</v>
      </c>
      <c r="AB5" s="106" t="s">
        <v>12</v>
      </c>
      <c r="AC5" s="106" t="s">
        <v>16</v>
      </c>
      <c r="AD5" s="105" t="s">
        <v>17</v>
      </c>
      <c r="AE5" s="1"/>
      <c r="AF5" s="1"/>
      <c r="AG5" s="1"/>
      <c r="AH5" s="1"/>
    </row>
    <row r="6" spans="1:34" ht="12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112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107" t="s">
        <v>75</v>
      </c>
      <c r="B9" s="107" t="s">
        <v>76</v>
      </c>
      <c r="C9" s="107" t="s">
        <v>77</v>
      </c>
      <c r="D9" s="107" t="s">
        <v>78</v>
      </c>
      <c r="E9" s="107" t="s">
        <v>79</v>
      </c>
      <c r="F9" s="107" t="s">
        <v>80</v>
      </c>
      <c r="G9" s="107" t="s">
        <v>81</v>
      </c>
      <c r="H9" s="107" t="s">
        <v>30</v>
      </c>
      <c r="I9" s="107" t="s">
        <v>66</v>
      </c>
      <c r="J9" s="107" t="s">
        <v>67</v>
      </c>
      <c r="K9" s="108" t="s">
        <v>68</v>
      </c>
      <c r="L9" s="109"/>
      <c r="M9" s="110" t="s">
        <v>69</v>
      </c>
      <c r="N9" s="109"/>
      <c r="O9" s="107" t="s">
        <v>2</v>
      </c>
      <c r="P9" s="112" t="s">
        <v>82</v>
      </c>
      <c r="Q9" s="111" t="s">
        <v>79</v>
      </c>
      <c r="R9" s="111" t="s">
        <v>79</v>
      </c>
      <c r="S9" s="112" t="s">
        <v>79</v>
      </c>
      <c r="T9" s="80" t="s">
        <v>83</v>
      </c>
      <c r="U9" s="80" t="s">
        <v>84</v>
      </c>
      <c r="V9" s="80" t="s">
        <v>85</v>
      </c>
      <c r="W9" s="81" t="s">
        <v>71</v>
      </c>
      <c r="X9" s="81" t="s">
        <v>86</v>
      </c>
      <c r="Y9" s="81" t="s">
        <v>87</v>
      </c>
      <c r="Z9" s="94" t="s">
        <v>88</v>
      </c>
      <c r="AA9" s="94" t="s">
        <v>89</v>
      </c>
      <c r="AB9" s="1" t="s">
        <v>85</v>
      </c>
      <c r="AC9" s="1"/>
      <c r="AD9" s="1"/>
      <c r="AE9" s="1"/>
      <c r="AF9" s="1"/>
      <c r="AG9" s="1"/>
      <c r="AH9" s="1"/>
    </row>
    <row r="10" spans="1:34" ht="12.75">
      <c r="A10" s="113" t="s">
        <v>90</v>
      </c>
      <c r="B10" s="113" t="s">
        <v>91</v>
      </c>
      <c r="C10" s="114"/>
      <c r="D10" s="113" t="s">
        <v>92</v>
      </c>
      <c r="E10" s="113" t="s">
        <v>93</v>
      </c>
      <c r="F10" s="113" t="s">
        <v>94</v>
      </c>
      <c r="G10" s="113" t="s">
        <v>95</v>
      </c>
      <c r="H10" s="113"/>
      <c r="I10" s="113" t="s">
        <v>70</v>
      </c>
      <c r="J10" s="113"/>
      <c r="K10" s="113" t="s">
        <v>81</v>
      </c>
      <c r="L10" s="113" t="s">
        <v>67</v>
      </c>
      <c r="M10" s="115" t="s">
        <v>81</v>
      </c>
      <c r="N10" s="113" t="s">
        <v>67</v>
      </c>
      <c r="O10" s="113" t="s">
        <v>96</v>
      </c>
      <c r="P10" s="117"/>
      <c r="Q10" s="116" t="s">
        <v>97</v>
      </c>
      <c r="R10" s="116" t="s">
        <v>98</v>
      </c>
      <c r="S10" s="117" t="s">
        <v>99</v>
      </c>
      <c r="T10" s="80" t="s">
        <v>100</v>
      </c>
      <c r="U10" s="80" t="s">
        <v>101</v>
      </c>
      <c r="V10" s="80" t="s">
        <v>102</v>
      </c>
      <c r="W10" s="5"/>
      <c r="X10" s="1"/>
      <c r="Y10" s="1"/>
      <c r="Z10" s="94" t="s">
        <v>103</v>
      </c>
      <c r="AA10" s="94" t="s">
        <v>90</v>
      </c>
      <c r="AB10" s="1" t="s">
        <v>113</v>
      </c>
      <c r="AC10" s="1"/>
      <c r="AD10" s="1"/>
      <c r="AE10" s="1"/>
      <c r="AF10" s="1"/>
      <c r="AG10" s="1"/>
      <c r="AH10" s="1"/>
    </row>
    <row r="12" ht="12.75">
      <c r="B12" s="134" t="s">
        <v>129</v>
      </c>
    </row>
    <row r="13" ht="12.75">
      <c r="B13" s="97" t="s">
        <v>130</v>
      </c>
    </row>
    <row r="14" spans="1:28" ht="12.75">
      <c r="A14" s="95">
        <v>1</v>
      </c>
      <c r="B14" s="96" t="s">
        <v>131</v>
      </c>
      <c r="C14" s="97" t="s">
        <v>132</v>
      </c>
      <c r="D14" s="124" t="s">
        <v>133</v>
      </c>
      <c r="E14" s="99">
        <v>3.024</v>
      </c>
      <c r="F14" s="98" t="s">
        <v>134</v>
      </c>
      <c r="O14" s="98">
        <v>20</v>
      </c>
      <c r="P14" s="98" t="s">
        <v>135</v>
      </c>
      <c r="V14" s="102" t="s">
        <v>54</v>
      </c>
      <c r="W14" s="99">
        <v>9.314</v>
      </c>
      <c r="Z14" s="97" t="s">
        <v>136</v>
      </c>
      <c r="AB14" s="98" t="s">
        <v>28</v>
      </c>
    </row>
    <row r="15" spans="4:24" ht="12.75">
      <c r="D15" s="135" t="s">
        <v>137</v>
      </c>
      <c r="E15" s="136"/>
      <c r="F15" s="137"/>
      <c r="G15" s="138"/>
      <c r="H15" s="138"/>
      <c r="I15" s="138"/>
      <c r="J15" s="138"/>
      <c r="K15" s="139"/>
      <c r="L15" s="139"/>
      <c r="M15" s="136"/>
      <c r="N15" s="136"/>
      <c r="O15" s="137"/>
      <c r="P15" s="137"/>
      <c r="Q15" s="136"/>
      <c r="R15" s="136"/>
      <c r="S15" s="136"/>
      <c r="T15" s="140"/>
      <c r="U15" s="140"/>
      <c r="V15" s="140" t="s">
        <v>0</v>
      </c>
      <c r="W15" s="136"/>
      <c r="X15" s="137"/>
    </row>
    <row r="16" spans="1:28" ht="12.75">
      <c r="A16" s="95">
        <v>2</v>
      </c>
      <c r="B16" s="96" t="s">
        <v>131</v>
      </c>
      <c r="C16" s="97" t="s">
        <v>138</v>
      </c>
      <c r="D16" s="124" t="s">
        <v>139</v>
      </c>
      <c r="E16" s="99">
        <v>3.024</v>
      </c>
      <c r="F16" s="98" t="s">
        <v>134</v>
      </c>
      <c r="O16" s="98">
        <v>20</v>
      </c>
      <c r="P16" s="98" t="s">
        <v>135</v>
      </c>
      <c r="V16" s="102" t="s">
        <v>54</v>
      </c>
      <c r="W16" s="99">
        <v>0.033</v>
      </c>
      <c r="Z16" s="97" t="s">
        <v>140</v>
      </c>
      <c r="AB16" s="98" t="s">
        <v>28</v>
      </c>
    </row>
    <row r="17" spans="1:28" ht="12.75">
      <c r="A17" s="95">
        <v>3</v>
      </c>
      <c r="B17" s="96" t="s">
        <v>141</v>
      </c>
      <c r="C17" s="97" t="s">
        <v>142</v>
      </c>
      <c r="D17" s="124" t="s">
        <v>143</v>
      </c>
      <c r="E17" s="99">
        <v>3.024</v>
      </c>
      <c r="F17" s="98" t="s">
        <v>134</v>
      </c>
      <c r="O17" s="98">
        <v>20</v>
      </c>
      <c r="P17" s="98" t="s">
        <v>135</v>
      </c>
      <c r="V17" s="102" t="s">
        <v>54</v>
      </c>
      <c r="W17" s="99">
        <v>2.516</v>
      </c>
      <c r="Z17" s="97" t="s">
        <v>136</v>
      </c>
      <c r="AB17" s="98" t="s">
        <v>28</v>
      </c>
    </row>
    <row r="18" spans="1:28" ht="12.75">
      <c r="A18" s="95">
        <v>4</v>
      </c>
      <c r="B18" s="96" t="s">
        <v>131</v>
      </c>
      <c r="C18" s="97" t="s">
        <v>144</v>
      </c>
      <c r="D18" s="124" t="s">
        <v>145</v>
      </c>
      <c r="E18" s="99">
        <v>3.024</v>
      </c>
      <c r="F18" s="98" t="s">
        <v>134</v>
      </c>
      <c r="O18" s="98">
        <v>20</v>
      </c>
      <c r="P18" s="98" t="s">
        <v>135</v>
      </c>
      <c r="V18" s="102" t="s">
        <v>54</v>
      </c>
      <c r="W18" s="99">
        <v>0.027</v>
      </c>
      <c r="Z18" s="97" t="s">
        <v>140</v>
      </c>
      <c r="AB18" s="98" t="s">
        <v>28</v>
      </c>
    </row>
    <row r="19" spans="1:28" ht="12.75">
      <c r="A19" s="95">
        <v>5</v>
      </c>
      <c r="B19" s="96" t="s">
        <v>141</v>
      </c>
      <c r="C19" s="97" t="s">
        <v>146</v>
      </c>
      <c r="D19" s="124" t="s">
        <v>147</v>
      </c>
      <c r="E19" s="99">
        <v>8.92</v>
      </c>
      <c r="F19" s="98" t="s">
        <v>134</v>
      </c>
      <c r="O19" s="98">
        <v>20</v>
      </c>
      <c r="P19" s="98" t="s">
        <v>135</v>
      </c>
      <c r="V19" s="102" t="s">
        <v>54</v>
      </c>
      <c r="W19" s="99">
        <v>0.232</v>
      </c>
      <c r="Z19" s="97" t="s">
        <v>148</v>
      </c>
      <c r="AB19" s="98" t="s">
        <v>28</v>
      </c>
    </row>
    <row r="20" spans="1:28" ht="12.75">
      <c r="A20" s="95">
        <v>6</v>
      </c>
      <c r="B20" s="96" t="s">
        <v>149</v>
      </c>
      <c r="C20" s="97" t="s">
        <v>150</v>
      </c>
      <c r="D20" s="124" t="s">
        <v>151</v>
      </c>
      <c r="E20" s="99">
        <v>9.366</v>
      </c>
      <c r="F20" s="98" t="s">
        <v>152</v>
      </c>
      <c r="O20" s="98">
        <v>20</v>
      </c>
      <c r="P20" s="98" t="s">
        <v>135</v>
      </c>
      <c r="V20" s="102" t="s">
        <v>46</v>
      </c>
      <c r="Z20" s="97" t="s">
        <v>153</v>
      </c>
      <c r="AA20" s="97" t="s">
        <v>135</v>
      </c>
      <c r="AB20" s="98">
        <v>2</v>
      </c>
    </row>
    <row r="21" spans="4:23" ht="12.75">
      <c r="D21" s="141" t="s">
        <v>154</v>
      </c>
      <c r="E21" s="142">
        <f>J21</f>
        <v>0</v>
      </c>
      <c r="H21" s="142"/>
      <c r="I21" s="142"/>
      <c r="J21" s="142"/>
      <c r="L21" s="143">
        <f>SUM(L12:L20)</f>
        <v>0</v>
      </c>
      <c r="N21" s="144">
        <f>SUM(N12:N20)</f>
        <v>0</v>
      </c>
      <c r="W21" s="99">
        <f>SUM(W12:W20)</f>
        <v>12.121999999999998</v>
      </c>
    </row>
    <row r="23" ht="12.75">
      <c r="B23" s="97" t="s">
        <v>155</v>
      </c>
    </row>
    <row r="24" spans="1:28" ht="12.75">
      <c r="A24" s="95">
        <v>7</v>
      </c>
      <c r="B24" s="96" t="s">
        <v>156</v>
      </c>
      <c r="C24" s="97" t="s">
        <v>157</v>
      </c>
      <c r="D24" s="124" t="s">
        <v>158</v>
      </c>
      <c r="E24" s="99">
        <v>3.024</v>
      </c>
      <c r="F24" s="98" t="s">
        <v>134</v>
      </c>
      <c r="K24" s="101">
        <v>2.37736</v>
      </c>
      <c r="L24" s="101">
        <f>E24*K24</f>
        <v>7.18913664</v>
      </c>
      <c r="O24" s="98">
        <v>20</v>
      </c>
      <c r="P24" s="98" t="s">
        <v>135</v>
      </c>
      <c r="V24" s="102" t="s">
        <v>54</v>
      </c>
      <c r="W24" s="99">
        <v>1.379</v>
      </c>
      <c r="Z24" s="97" t="s">
        <v>159</v>
      </c>
      <c r="AB24" s="98" t="s">
        <v>28</v>
      </c>
    </row>
    <row r="25" spans="4:23" ht="12.75">
      <c r="D25" s="141" t="s">
        <v>160</v>
      </c>
      <c r="E25" s="142">
        <f>J25</f>
        <v>0</v>
      </c>
      <c r="H25" s="142"/>
      <c r="I25" s="142"/>
      <c r="J25" s="142"/>
      <c r="L25" s="143">
        <f>SUM(L23:L24)</f>
        <v>7.18913664</v>
      </c>
      <c r="N25" s="144">
        <f>SUM(N23:N24)</f>
        <v>0</v>
      </c>
      <c r="W25" s="99">
        <f>SUM(W23:W24)</f>
        <v>1.379</v>
      </c>
    </row>
    <row r="27" ht="12.75">
      <c r="B27" s="97" t="s">
        <v>161</v>
      </c>
    </row>
    <row r="28" spans="1:28" ht="25.5">
      <c r="A28" s="95">
        <v>8</v>
      </c>
      <c r="B28" s="96" t="s">
        <v>156</v>
      </c>
      <c r="C28" s="97" t="s">
        <v>162</v>
      </c>
      <c r="D28" s="124" t="s">
        <v>163</v>
      </c>
      <c r="E28" s="99">
        <v>2.813</v>
      </c>
      <c r="F28" s="98" t="s">
        <v>134</v>
      </c>
      <c r="K28" s="101">
        <v>0.67436</v>
      </c>
      <c r="L28" s="101">
        <f>E28*K28</f>
        <v>1.89697468</v>
      </c>
      <c r="O28" s="98">
        <v>20</v>
      </c>
      <c r="P28" s="98" t="s">
        <v>135</v>
      </c>
      <c r="V28" s="102" t="s">
        <v>54</v>
      </c>
      <c r="W28" s="99">
        <v>6.529</v>
      </c>
      <c r="Z28" s="97" t="s">
        <v>164</v>
      </c>
      <c r="AB28" s="98" t="s">
        <v>28</v>
      </c>
    </row>
    <row r="29" spans="4:24" ht="12.75">
      <c r="D29" s="135" t="s">
        <v>165</v>
      </c>
      <c r="E29" s="136"/>
      <c r="F29" s="137"/>
      <c r="G29" s="138"/>
      <c r="H29" s="138"/>
      <c r="I29" s="138"/>
      <c r="J29" s="138"/>
      <c r="K29" s="139"/>
      <c r="L29" s="139"/>
      <c r="M29" s="136"/>
      <c r="N29" s="136"/>
      <c r="O29" s="137"/>
      <c r="P29" s="137"/>
      <c r="Q29" s="136"/>
      <c r="R29" s="136"/>
      <c r="S29" s="136"/>
      <c r="T29" s="140"/>
      <c r="U29" s="140"/>
      <c r="V29" s="140" t="s">
        <v>0</v>
      </c>
      <c r="W29" s="136"/>
      <c r="X29" s="137"/>
    </row>
    <row r="30" spans="1:28" ht="12.75">
      <c r="A30" s="95">
        <v>9</v>
      </c>
      <c r="B30" s="96" t="s">
        <v>166</v>
      </c>
      <c r="C30" s="97" t="s">
        <v>167</v>
      </c>
      <c r="D30" s="124" t="s">
        <v>168</v>
      </c>
      <c r="E30" s="99">
        <v>0.281</v>
      </c>
      <c r="F30" s="98" t="s">
        <v>134</v>
      </c>
      <c r="K30" s="101">
        <v>2.42032</v>
      </c>
      <c r="L30" s="101">
        <f>E30*K30</f>
        <v>0.68010992</v>
      </c>
      <c r="O30" s="98">
        <v>20</v>
      </c>
      <c r="P30" s="98" t="s">
        <v>135</v>
      </c>
      <c r="V30" s="102" t="s">
        <v>54</v>
      </c>
      <c r="W30" s="99">
        <v>0.185</v>
      </c>
      <c r="Z30" s="97" t="s">
        <v>169</v>
      </c>
      <c r="AB30" s="98" t="s">
        <v>28</v>
      </c>
    </row>
    <row r="31" spans="4:24" ht="12.75">
      <c r="D31" s="135" t="s">
        <v>170</v>
      </c>
      <c r="E31" s="136"/>
      <c r="F31" s="137"/>
      <c r="G31" s="138"/>
      <c r="H31" s="138"/>
      <c r="I31" s="138"/>
      <c r="J31" s="138"/>
      <c r="K31" s="139"/>
      <c r="L31" s="139"/>
      <c r="M31" s="136"/>
      <c r="N31" s="136"/>
      <c r="O31" s="137"/>
      <c r="P31" s="137"/>
      <c r="Q31" s="136"/>
      <c r="R31" s="136"/>
      <c r="S31" s="136"/>
      <c r="T31" s="140"/>
      <c r="U31" s="140"/>
      <c r="V31" s="140" t="s">
        <v>0</v>
      </c>
      <c r="W31" s="136"/>
      <c r="X31" s="137"/>
    </row>
    <row r="32" spans="1:28" ht="12.75">
      <c r="A32" s="95">
        <v>10</v>
      </c>
      <c r="B32" s="96" t="s">
        <v>156</v>
      </c>
      <c r="C32" s="97" t="s">
        <v>171</v>
      </c>
      <c r="D32" s="124" t="s">
        <v>172</v>
      </c>
      <c r="E32" s="99">
        <v>5</v>
      </c>
      <c r="F32" s="98" t="s">
        <v>152</v>
      </c>
      <c r="K32" s="101">
        <v>0.00598</v>
      </c>
      <c r="L32" s="101">
        <f>E32*K32</f>
        <v>0.0299</v>
      </c>
      <c r="O32" s="98">
        <v>20</v>
      </c>
      <c r="P32" s="98" t="s">
        <v>135</v>
      </c>
      <c r="V32" s="102" t="s">
        <v>54</v>
      </c>
      <c r="W32" s="99">
        <v>3.41</v>
      </c>
      <c r="Z32" s="97" t="s">
        <v>159</v>
      </c>
      <c r="AB32" s="98" t="s">
        <v>28</v>
      </c>
    </row>
    <row r="33" spans="4:24" ht="12.75">
      <c r="D33" s="135" t="s">
        <v>173</v>
      </c>
      <c r="E33" s="136"/>
      <c r="F33" s="137"/>
      <c r="G33" s="138"/>
      <c r="H33" s="138"/>
      <c r="I33" s="138"/>
      <c r="J33" s="138"/>
      <c r="K33" s="139"/>
      <c r="L33" s="139"/>
      <c r="M33" s="136"/>
      <c r="N33" s="136"/>
      <c r="O33" s="137"/>
      <c r="P33" s="137"/>
      <c r="Q33" s="136"/>
      <c r="R33" s="136"/>
      <c r="S33" s="136"/>
      <c r="T33" s="140"/>
      <c r="U33" s="140"/>
      <c r="V33" s="140" t="s">
        <v>0</v>
      </c>
      <c r="W33" s="136"/>
      <c r="X33" s="137"/>
    </row>
    <row r="34" spans="1:28" ht="12.75">
      <c r="A34" s="95">
        <v>11</v>
      </c>
      <c r="B34" s="96" t="s">
        <v>156</v>
      </c>
      <c r="C34" s="97" t="s">
        <v>174</v>
      </c>
      <c r="D34" s="124" t="s">
        <v>175</v>
      </c>
      <c r="E34" s="99">
        <v>5</v>
      </c>
      <c r="F34" s="98" t="s">
        <v>152</v>
      </c>
      <c r="O34" s="98">
        <v>20</v>
      </c>
      <c r="P34" s="98" t="s">
        <v>135</v>
      </c>
      <c r="V34" s="102" t="s">
        <v>54</v>
      </c>
      <c r="W34" s="99">
        <v>1.15</v>
      </c>
      <c r="Z34" s="97" t="s">
        <v>159</v>
      </c>
      <c r="AB34" s="98" t="s">
        <v>28</v>
      </c>
    </row>
    <row r="35" spans="1:28" ht="12.75">
      <c r="A35" s="95">
        <v>12</v>
      </c>
      <c r="B35" s="96" t="s">
        <v>156</v>
      </c>
      <c r="C35" s="97" t="s">
        <v>176</v>
      </c>
      <c r="D35" s="124" t="s">
        <v>177</v>
      </c>
      <c r="E35" s="99">
        <v>5</v>
      </c>
      <c r="F35" s="98" t="s">
        <v>152</v>
      </c>
      <c r="K35" s="101">
        <v>0.00029</v>
      </c>
      <c r="L35" s="101">
        <f>E35*K35</f>
        <v>0.00145</v>
      </c>
      <c r="O35" s="98">
        <v>20</v>
      </c>
      <c r="P35" s="98" t="s">
        <v>135</v>
      </c>
      <c r="V35" s="102" t="s">
        <v>54</v>
      </c>
      <c r="W35" s="99">
        <v>0.33</v>
      </c>
      <c r="Z35" s="97" t="s">
        <v>159</v>
      </c>
      <c r="AB35" s="98" t="s">
        <v>28</v>
      </c>
    </row>
    <row r="36" spans="1:28" ht="12.75">
      <c r="A36" s="95">
        <v>13</v>
      </c>
      <c r="B36" s="96" t="s">
        <v>156</v>
      </c>
      <c r="C36" s="97" t="s">
        <v>178</v>
      </c>
      <c r="D36" s="124" t="s">
        <v>179</v>
      </c>
      <c r="E36" s="99">
        <v>0.028</v>
      </c>
      <c r="F36" s="98" t="s">
        <v>180</v>
      </c>
      <c r="K36" s="101">
        <v>1.09902</v>
      </c>
      <c r="L36" s="101">
        <f>E36*K36</f>
        <v>0.030772560000000004</v>
      </c>
      <c r="O36" s="98">
        <v>20</v>
      </c>
      <c r="P36" s="98" t="s">
        <v>135</v>
      </c>
      <c r="V36" s="102" t="s">
        <v>54</v>
      </c>
      <c r="W36" s="99">
        <v>1.11</v>
      </c>
      <c r="Z36" s="97" t="s">
        <v>159</v>
      </c>
      <c r="AB36" s="98" t="s">
        <v>28</v>
      </c>
    </row>
    <row r="37" spans="1:28" ht="25.5">
      <c r="A37" s="95">
        <v>14</v>
      </c>
      <c r="B37" s="96" t="s">
        <v>181</v>
      </c>
      <c r="C37" s="97" t="s">
        <v>182</v>
      </c>
      <c r="D37" s="124" t="s">
        <v>183</v>
      </c>
      <c r="E37" s="99">
        <v>0.4</v>
      </c>
      <c r="F37" s="98" t="s">
        <v>134</v>
      </c>
      <c r="K37" s="101">
        <v>2.32459</v>
      </c>
      <c r="L37" s="101">
        <f>E37*K37</f>
        <v>0.9298360000000001</v>
      </c>
      <c r="O37" s="98">
        <v>20</v>
      </c>
      <c r="P37" s="98" t="s">
        <v>135</v>
      </c>
      <c r="V37" s="102" t="s">
        <v>54</v>
      </c>
      <c r="W37" s="99">
        <v>1.747</v>
      </c>
      <c r="Z37" s="97" t="s">
        <v>184</v>
      </c>
      <c r="AB37" s="98" t="s">
        <v>28</v>
      </c>
    </row>
    <row r="38" spans="4:24" ht="12.75">
      <c r="D38" s="135" t="s">
        <v>185</v>
      </c>
      <c r="E38" s="136"/>
      <c r="F38" s="137"/>
      <c r="G38" s="138"/>
      <c r="H38" s="138"/>
      <c r="I38" s="138"/>
      <c r="J38" s="138"/>
      <c r="K38" s="139"/>
      <c r="L38" s="139"/>
      <c r="M38" s="136"/>
      <c r="N38" s="136"/>
      <c r="O38" s="137"/>
      <c r="P38" s="137"/>
      <c r="Q38" s="136"/>
      <c r="R38" s="136"/>
      <c r="S38" s="136"/>
      <c r="T38" s="140"/>
      <c r="U38" s="140"/>
      <c r="V38" s="140" t="s">
        <v>0</v>
      </c>
      <c r="W38" s="136"/>
      <c r="X38" s="137"/>
    </row>
    <row r="39" spans="1:28" ht="12.75">
      <c r="A39" s="95">
        <v>15</v>
      </c>
      <c r="B39" s="96" t="s">
        <v>181</v>
      </c>
      <c r="C39" s="97" t="s">
        <v>186</v>
      </c>
      <c r="D39" s="124" t="s">
        <v>187</v>
      </c>
      <c r="E39" s="99">
        <v>1.8</v>
      </c>
      <c r="F39" s="98" t="s">
        <v>188</v>
      </c>
      <c r="K39" s="101">
        <v>0.00156</v>
      </c>
      <c r="L39" s="101">
        <f>E39*K39</f>
        <v>0.002808</v>
      </c>
      <c r="O39" s="98">
        <v>20</v>
      </c>
      <c r="P39" s="98" t="s">
        <v>135</v>
      </c>
      <c r="V39" s="102" t="s">
        <v>54</v>
      </c>
      <c r="W39" s="99">
        <v>1.208</v>
      </c>
      <c r="Z39" s="97" t="s">
        <v>164</v>
      </c>
      <c r="AB39" s="98" t="s">
        <v>28</v>
      </c>
    </row>
    <row r="40" spans="4:23" ht="12.75">
      <c r="D40" s="141" t="s">
        <v>189</v>
      </c>
      <c r="E40" s="142">
        <f>J40</f>
        <v>0</v>
      </c>
      <c r="H40" s="142"/>
      <c r="I40" s="142"/>
      <c r="J40" s="142"/>
      <c r="L40" s="143">
        <f>SUM(L27:L39)</f>
        <v>3.5718511600000005</v>
      </c>
      <c r="N40" s="144">
        <f>SUM(N27:N39)</f>
        <v>0</v>
      </c>
      <c r="W40" s="99">
        <f>SUM(W27:W39)</f>
        <v>15.668999999999999</v>
      </c>
    </row>
    <row r="42" ht="12.75">
      <c r="B42" s="97" t="s">
        <v>190</v>
      </c>
    </row>
    <row r="43" spans="1:28" ht="12.75">
      <c r="A43" s="95">
        <v>16</v>
      </c>
      <c r="B43" s="96" t="s">
        <v>156</v>
      </c>
      <c r="C43" s="97" t="s">
        <v>191</v>
      </c>
      <c r="D43" s="124" t="s">
        <v>192</v>
      </c>
      <c r="E43" s="99">
        <v>0.313</v>
      </c>
      <c r="F43" s="98" t="s">
        <v>134</v>
      </c>
      <c r="K43" s="101">
        <v>2.42103</v>
      </c>
      <c r="L43" s="101">
        <f>E43*K43</f>
        <v>0.75778239</v>
      </c>
      <c r="O43" s="98">
        <v>20</v>
      </c>
      <c r="P43" s="98" t="s">
        <v>135</v>
      </c>
      <c r="V43" s="102" t="s">
        <v>54</v>
      </c>
      <c r="W43" s="99">
        <v>0.444</v>
      </c>
      <c r="Z43" s="97" t="s">
        <v>159</v>
      </c>
      <c r="AB43" s="98" t="s">
        <v>28</v>
      </c>
    </row>
    <row r="44" spans="4:24" ht="12.75">
      <c r="D44" s="135" t="s">
        <v>193</v>
      </c>
      <c r="E44" s="136"/>
      <c r="F44" s="137"/>
      <c r="G44" s="138"/>
      <c r="H44" s="138"/>
      <c r="I44" s="138"/>
      <c r="J44" s="138"/>
      <c r="K44" s="139"/>
      <c r="L44" s="139"/>
      <c r="M44" s="136"/>
      <c r="N44" s="136"/>
      <c r="O44" s="137"/>
      <c r="P44" s="137"/>
      <c r="Q44" s="136"/>
      <c r="R44" s="136"/>
      <c r="S44" s="136"/>
      <c r="T44" s="140"/>
      <c r="U44" s="140"/>
      <c r="V44" s="140" t="s">
        <v>0</v>
      </c>
      <c r="W44" s="136"/>
      <c r="X44" s="137"/>
    </row>
    <row r="45" spans="1:28" ht="12.75">
      <c r="A45" s="95">
        <v>17</v>
      </c>
      <c r="B45" s="96" t="s">
        <v>156</v>
      </c>
      <c r="C45" s="97" t="s">
        <v>194</v>
      </c>
      <c r="D45" s="124" t="s">
        <v>195</v>
      </c>
      <c r="E45" s="99">
        <v>2.5</v>
      </c>
      <c r="F45" s="98" t="s">
        <v>152</v>
      </c>
      <c r="K45" s="101">
        <v>0.00335</v>
      </c>
      <c r="L45" s="101">
        <f>E45*K45</f>
        <v>0.008375</v>
      </c>
      <c r="O45" s="98">
        <v>20</v>
      </c>
      <c r="P45" s="98" t="s">
        <v>135</v>
      </c>
      <c r="V45" s="102" t="s">
        <v>54</v>
      </c>
      <c r="W45" s="99">
        <v>1.543</v>
      </c>
      <c r="Z45" s="97" t="s">
        <v>159</v>
      </c>
      <c r="AB45" s="98" t="s">
        <v>28</v>
      </c>
    </row>
    <row r="46" spans="4:24" ht="12.75">
      <c r="D46" s="135" t="s">
        <v>196</v>
      </c>
      <c r="E46" s="136"/>
      <c r="F46" s="137"/>
      <c r="G46" s="138"/>
      <c r="H46" s="138"/>
      <c r="I46" s="138"/>
      <c r="J46" s="138"/>
      <c r="K46" s="139"/>
      <c r="L46" s="139"/>
      <c r="M46" s="136"/>
      <c r="N46" s="136"/>
      <c r="O46" s="137"/>
      <c r="P46" s="137"/>
      <c r="Q46" s="136"/>
      <c r="R46" s="136"/>
      <c r="S46" s="136"/>
      <c r="T46" s="140"/>
      <c r="U46" s="140"/>
      <c r="V46" s="140" t="s">
        <v>0</v>
      </c>
      <c r="W46" s="136"/>
      <c r="X46" s="137"/>
    </row>
    <row r="47" spans="1:28" ht="12.75">
      <c r="A47" s="95">
        <v>18</v>
      </c>
      <c r="B47" s="96" t="s">
        <v>156</v>
      </c>
      <c r="C47" s="97" t="s">
        <v>197</v>
      </c>
      <c r="D47" s="124" t="s">
        <v>198</v>
      </c>
      <c r="E47" s="99">
        <v>2.5</v>
      </c>
      <c r="F47" s="98" t="s">
        <v>152</v>
      </c>
      <c r="O47" s="98">
        <v>20</v>
      </c>
      <c r="P47" s="98" t="s">
        <v>135</v>
      </c>
      <c r="V47" s="102" t="s">
        <v>54</v>
      </c>
      <c r="W47" s="99">
        <v>0.71</v>
      </c>
      <c r="Z47" s="97" t="s">
        <v>159</v>
      </c>
      <c r="AB47" s="98" t="s">
        <v>28</v>
      </c>
    </row>
    <row r="48" spans="1:28" ht="12.75">
      <c r="A48" s="95">
        <v>19</v>
      </c>
      <c r="B48" s="96" t="s">
        <v>156</v>
      </c>
      <c r="C48" s="97" t="s">
        <v>199</v>
      </c>
      <c r="D48" s="124" t="s">
        <v>200</v>
      </c>
      <c r="E48" s="99">
        <v>0.032</v>
      </c>
      <c r="F48" s="98" t="s">
        <v>180</v>
      </c>
      <c r="K48" s="101">
        <v>1.04157</v>
      </c>
      <c r="L48" s="101">
        <f>E48*K48</f>
        <v>0.033330240000000004</v>
      </c>
      <c r="O48" s="98">
        <v>20</v>
      </c>
      <c r="P48" s="98" t="s">
        <v>135</v>
      </c>
      <c r="V48" s="102" t="s">
        <v>54</v>
      </c>
      <c r="W48" s="99">
        <v>1.54</v>
      </c>
      <c r="Z48" s="97" t="s">
        <v>159</v>
      </c>
      <c r="AB48" s="98" t="s">
        <v>28</v>
      </c>
    </row>
    <row r="49" spans="4:23" ht="12.75">
      <c r="D49" s="141" t="s">
        <v>201</v>
      </c>
      <c r="E49" s="142">
        <f>J49</f>
        <v>0</v>
      </c>
      <c r="H49" s="142"/>
      <c r="I49" s="142"/>
      <c r="J49" s="142"/>
      <c r="L49" s="143">
        <f>SUM(L42:L48)</f>
        <v>0.79948763</v>
      </c>
      <c r="N49" s="144">
        <f>SUM(N42:N48)</f>
        <v>0</v>
      </c>
      <c r="W49" s="99">
        <f>SUM(W42:W48)</f>
        <v>4.237</v>
      </c>
    </row>
    <row r="51" ht="12.75">
      <c r="B51" s="97" t="s">
        <v>202</v>
      </c>
    </row>
    <row r="52" spans="1:28" ht="25.5">
      <c r="A52" s="95">
        <v>20</v>
      </c>
      <c r="B52" s="96" t="s">
        <v>203</v>
      </c>
      <c r="C52" s="97" t="s">
        <v>204</v>
      </c>
      <c r="D52" s="124" t="s">
        <v>205</v>
      </c>
      <c r="E52" s="99">
        <v>8.92</v>
      </c>
      <c r="F52" s="98" t="s">
        <v>152</v>
      </c>
      <c r="K52" s="101">
        <v>0.101</v>
      </c>
      <c r="L52" s="101">
        <f>E52*K52</f>
        <v>0.90092</v>
      </c>
      <c r="O52" s="98">
        <v>20</v>
      </c>
      <c r="P52" s="98" t="s">
        <v>135</v>
      </c>
      <c r="V52" s="102" t="s">
        <v>54</v>
      </c>
      <c r="W52" s="99">
        <v>5.78</v>
      </c>
      <c r="Z52" s="97" t="s">
        <v>206</v>
      </c>
      <c r="AB52" s="98" t="s">
        <v>28</v>
      </c>
    </row>
    <row r="53" spans="4:24" ht="12.75">
      <c r="D53" s="135" t="s">
        <v>207</v>
      </c>
      <c r="E53" s="136"/>
      <c r="F53" s="137"/>
      <c r="G53" s="138"/>
      <c r="H53" s="138"/>
      <c r="I53" s="138"/>
      <c r="J53" s="138"/>
      <c r="K53" s="139"/>
      <c r="L53" s="139"/>
      <c r="M53" s="136"/>
      <c r="N53" s="136"/>
      <c r="O53" s="137"/>
      <c r="P53" s="137"/>
      <c r="Q53" s="136"/>
      <c r="R53" s="136"/>
      <c r="S53" s="136"/>
      <c r="T53" s="140"/>
      <c r="U53" s="140"/>
      <c r="V53" s="140" t="s">
        <v>0</v>
      </c>
      <c r="W53" s="136"/>
      <c r="X53" s="137"/>
    </row>
    <row r="54" spans="1:28" ht="12.75">
      <c r="A54" s="95">
        <v>21</v>
      </c>
      <c r="B54" s="96" t="s">
        <v>149</v>
      </c>
      <c r="C54" s="97" t="s">
        <v>208</v>
      </c>
      <c r="D54" s="124" t="s">
        <v>209</v>
      </c>
      <c r="E54" s="99">
        <v>9.009</v>
      </c>
      <c r="F54" s="98" t="s">
        <v>152</v>
      </c>
      <c r="K54" s="101">
        <v>0.06</v>
      </c>
      <c r="L54" s="101">
        <f>E54*K54</f>
        <v>0.54054</v>
      </c>
      <c r="O54" s="98">
        <v>20</v>
      </c>
      <c r="P54" s="98" t="s">
        <v>135</v>
      </c>
      <c r="V54" s="102" t="s">
        <v>46</v>
      </c>
      <c r="Z54" s="97" t="s">
        <v>210</v>
      </c>
      <c r="AA54" s="97" t="s">
        <v>135</v>
      </c>
      <c r="AB54" s="98">
        <v>2</v>
      </c>
    </row>
    <row r="55" spans="4:23" ht="12.75">
      <c r="D55" s="141" t="s">
        <v>211</v>
      </c>
      <c r="E55" s="142">
        <f>J55</f>
        <v>0</v>
      </c>
      <c r="H55" s="142"/>
      <c r="I55" s="142"/>
      <c r="J55" s="142"/>
      <c r="L55" s="143">
        <f>SUM(L51:L54)</f>
        <v>1.4414600000000002</v>
      </c>
      <c r="N55" s="144">
        <f>SUM(N51:N54)</f>
        <v>0</v>
      </c>
      <c r="W55" s="99">
        <f>SUM(W51:W54)</f>
        <v>5.78</v>
      </c>
    </row>
    <row r="57" ht="12.75">
      <c r="B57" s="97" t="s">
        <v>212</v>
      </c>
    </row>
    <row r="58" spans="1:28" ht="25.5">
      <c r="A58" s="95">
        <v>22</v>
      </c>
      <c r="B58" s="96" t="s">
        <v>156</v>
      </c>
      <c r="C58" s="97" t="s">
        <v>213</v>
      </c>
      <c r="D58" s="124" t="s">
        <v>214</v>
      </c>
      <c r="E58" s="99">
        <v>26.25</v>
      </c>
      <c r="F58" s="98" t="s">
        <v>152</v>
      </c>
      <c r="K58" s="101">
        <v>0.00331</v>
      </c>
      <c r="L58" s="101">
        <f>E58*K58</f>
        <v>0.0868875</v>
      </c>
      <c r="O58" s="98">
        <v>20</v>
      </c>
      <c r="P58" s="98" t="s">
        <v>135</v>
      </c>
      <c r="V58" s="102" t="s">
        <v>54</v>
      </c>
      <c r="W58" s="99">
        <v>11.366</v>
      </c>
      <c r="Z58" s="97" t="s">
        <v>164</v>
      </c>
      <c r="AB58" s="98" t="s">
        <v>28</v>
      </c>
    </row>
    <row r="59" spans="4:24" ht="12.75">
      <c r="D59" s="135" t="s">
        <v>215</v>
      </c>
      <c r="E59" s="136"/>
      <c r="F59" s="137"/>
      <c r="G59" s="138"/>
      <c r="H59" s="138"/>
      <c r="I59" s="138"/>
      <c r="J59" s="138"/>
      <c r="K59" s="139"/>
      <c r="L59" s="139"/>
      <c r="M59" s="136"/>
      <c r="N59" s="136"/>
      <c r="O59" s="137"/>
      <c r="P59" s="137"/>
      <c r="Q59" s="136"/>
      <c r="R59" s="136"/>
      <c r="S59" s="136"/>
      <c r="T59" s="140"/>
      <c r="U59" s="140"/>
      <c r="V59" s="140" t="s">
        <v>0</v>
      </c>
      <c r="W59" s="136"/>
      <c r="X59" s="137"/>
    </row>
    <row r="60" spans="1:28" ht="12.75">
      <c r="A60" s="95">
        <v>23</v>
      </c>
      <c r="B60" s="96" t="s">
        <v>156</v>
      </c>
      <c r="C60" s="97" t="s">
        <v>216</v>
      </c>
      <c r="D60" s="124" t="s">
        <v>217</v>
      </c>
      <c r="E60" s="99">
        <v>26.25</v>
      </c>
      <c r="F60" s="98" t="s">
        <v>152</v>
      </c>
      <c r="K60" s="101">
        <v>0.00018</v>
      </c>
      <c r="L60" s="101">
        <f>E60*K60</f>
        <v>0.004725</v>
      </c>
      <c r="O60" s="98">
        <v>20</v>
      </c>
      <c r="P60" s="98" t="s">
        <v>135</v>
      </c>
      <c r="V60" s="102" t="s">
        <v>54</v>
      </c>
      <c r="W60" s="99">
        <v>3.728</v>
      </c>
      <c r="Z60" s="97" t="s">
        <v>164</v>
      </c>
      <c r="AB60" s="98" t="s">
        <v>28</v>
      </c>
    </row>
    <row r="61" spans="1:28" ht="12.75">
      <c r="A61" s="95">
        <v>24</v>
      </c>
      <c r="B61" s="96" t="s">
        <v>156</v>
      </c>
      <c r="C61" s="97" t="s">
        <v>218</v>
      </c>
      <c r="D61" s="124" t="s">
        <v>219</v>
      </c>
      <c r="E61" s="99">
        <v>26.25</v>
      </c>
      <c r="F61" s="98" t="s">
        <v>152</v>
      </c>
      <c r="K61" s="101">
        <v>0.00013</v>
      </c>
      <c r="L61" s="101">
        <f>E61*K61</f>
        <v>0.0034124999999999997</v>
      </c>
      <c r="O61" s="98">
        <v>20</v>
      </c>
      <c r="P61" s="98" t="s">
        <v>135</v>
      </c>
      <c r="V61" s="102" t="s">
        <v>54</v>
      </c>
      <c r="W61" s="99">
        <v>8.925</v>
      </c>
      <c r="Z61" s="97" t="s">
        <v>220</v>
      </c>
      <c r="AB61" s="98" t="s">
        <v>28</v>
      </c>
    </row>
    <row r="62" spans="1:28" ht="12.75">
      <c r="A62" s="95">
        <v>25</v>
      </c>
      <c r="B62" s="96" t="s">
        <v>156</v>
      </c>
      <c r="C62" s="97" t="s">
        <v>221</v>
      </c>
      <c r="D62" s="124" t="s">
        <v>222</v>
      </c>
      <c r="E62" s="99">
        <v>0.976</v>
      </c>
      <c r="F62" s="98" t="s">
        <v>134</v>
      </c>
      <c r="K62" s="101">
        <v>2.42103</v>
      </c>
      <c r="L62" s="101">
        <f>E62*K62</f>
        <v>2.36292528</v>
      </c>
      <c r="O62" s="98">
        <v>20</v>
      </c>
      <c r="P62" s="98" t="s">
        <v>135</v>
      </c>
      <c r="V62" s="102" t="s">
        <v>54</v>
      </c>
      <c r="W62" s="99">
        <v>2.154</v>
      </c>
      <c r="Z62" s="97" t="s">
        <v>159</v>
      </c>
      <c r="AB62" s="98" t="s">
        <v>28</v>
      </c>
    </row>
    <row r="63" spans="4:24" ht="12.75">
      <c r="D63" s="135" t="s">
        <v>223</v>
      </c>
      <c r="E63" s="136"/>
      <c r="F63" s="137"/>
      <c r="G63" s="138"/>
      <c r="H63" s="138"/>
      <c r="I63" s="138"/>
      <c r="J63" s="138"/>
      <c r="K63" s="139"/>
      <c r="L63" s="139"/>
      <c r="M63" s="136"/>
      <c r="N63" s="136"/>
      <c r="O63" s="137"/>
      <c r="P63" s="137"/>
      <c r="Q63" s="136"/>
      <c r="R63" s="136"/>
      <c r="S63" s="136"/>
      <c r="T63" s="140"/>
      <c r="U63" s="140"/>
      <c r="V63" s="140" t="s">
        <v>0</v>
      </c>
      <c r="W63" s="136"/>
      <c r="X63" s="137"/>
    </row>
    <row r="64" spans="1:28" ht="12.75">
      <c r="A64" s="95">
        <v>26</v>
      </c>
      <c r="B64" s="96" t="s">
        <v>156</v>
      </c>
      <c r="C64" s="97" t="s">
        <v>224</v>
      </c>
      <c r="D64" s="124" t="s">
        <v>225</v>
      </c>
      <c r="E64" s="99">
        <v>0.976</v>
      </c>
      <c r="F64" s="98" t="s">
        <v>134</v>
      </c>
      <c r="O64" s="98">
        <v>20</v>
      </c>
      <c r="P64" s="98" t="s">
        <v>135</v>
      </c>
      <c r="V64" s="102" t="s">
        <v>54</v>
      </c>
      <c r="W64" s="99">
        <v>0.2</v>
      </c>
      <c r="Z64" s="97" t="s">
        <v>159</v>
      </c>
      <c r="AB64" s="98" t="s">
        <v>28</v>
      </c>
    </row>
    <row r="65" spans="1:28" ht="25.5">
      <c r="A65" s="95">
        <v>27</v>
      </c>
      <c r="B65" s="96" t="s">
        <v>156</v>
      </c>
      <c r="C65" s="97" t="s">
        <v>226</v>
      </c>
      <c r="D65" s="124" t="s">
        <v>227</v>
      </c>
      <c r="E65" s="99">
        <v>6.505</v>
      </c>
      <c r="F65" s="98" t="s">
        <v>152</v>
      </c>
      <c r="K65" s="101">
        <v>0.00352</v>
      </c>
      <c r="L65" s="101">
        <f>E65*K65</f>
        <v>0.0228976</v>
      </c>
      <c r="O65" s="98">
        <v>20</v>
      </c>
      <c r="P65" s="98" t="s">
        <v>135</v>
      </c>
      <c r="V65" s="102" t="s">
        <v>54</v>
      </c>
      <c r="W65" s="99">
        <v>0.267</v>
      </c>
      <c r="Z65" s="97" t="s">
        <v>164</v>
      </c>
      <c r="AB65" s="98" t="s">
        <v>28</v>
      </c>
    </row>
    <row r="66" spans="4:24" ht="12.75">
      <c r="D66" s="135" t="s">
        <v>228</v>
      </c>
      <c r="E66" s="136"/>
      <c r="F66" s="137"/>
      <c r="G66" s="138"/>
      <c r="H66" s="138"/>
      <c r="I66" s="138"/>
      <c r="J66" s="138"/>
      <c r="K66" s="139"/>
      <c r="L66" s="139"/>
      <c r="M66" s="136"/>
      <c r="N66" s="136"/>
      <c r="O66" s="137"/>
      <c r="P66" s="137"/>
      <c r="Q66" s="136"/>
      <c r="R66" s="136"/>
      <c r="S66" s="136"/>
      <c r="T66" s="140"/>
      <c r="U66" s="140"/>
      <c r="V66" s="140" t="s">
        <v>0</v>
      </c>
      <c r="W66" s="136"/>
      <c r="X66" s="137"/>
    </row>
    <row r="67" spans="1:28" ht="12.75">
      <c r="A67" s="95">
        <v>28</v>
      </c>
      <c r="B67" s="96" t="s">
        <v>156</v>
      </c>
      <c r="C67" s="97" t="s">
        <v>229</v>
      </c>
      <c r="D67" s="124" t="s">
        <v>230</v>
      </c>
      <c r="E67" s="99">
        <v>0.446</v>
      </c>
      <c r="F67" s="98" t="s">
        <v>134</v>
      </c>
      <c r="K67" s="101">
        <v>1.837</v>
      </c>
      <c r="L67" s="101">
        <f>E67*K67</f>
        <v>0.819302</v>
      </c>
      <c r="O67" s="98">
        <v>20</v>
      </c>
      <c r="P67" s="98" t="s">
        <v>135</v>
      </c>
      <c r="V67" s="102" t="s">
        <v>54</v>
      </c>
      <c r="W67" s="99">
        <v>0.728</v>
      </c>
      <c r="Z67" s="97" t="s">
        <v>184</v>
      </c>
      <c r="AB67" s="98" t="s">
        <v>28</v>
      </c>
    </row>
    <row r="68" spans="4:24" ht="12.75">
      <c r="D68" s="135" t="s">
        <v>231</v>
      </c>
      <c r="E68" s="136"/>
      <c r="F68" s="137"/>
      <c r="G68" s="138"/>
      <c r="H68" s="138"/>
      <c r="I68" s="138"/>
      <c r="J68" s="138"/>
      <c r="K68" s="139"/>
      <c r="L68" s="139"/>
      <c r="M68" s="136"/>
      <c r="N68" s="136"/>
      <c r="O68" s="137"/>
      <c r="P68" s="137"/>
      <c r="Q68" s="136"/>
      <c r="R68" s="136"/>
      <c r="S68" s="136"/>
      <c r="T68" s="140"/>
      <c r="U68" s="140"/>
      <c r="V68" s="140" t="s">
        <v>0</v>
      </c>
      <c r="W68" s="136"/>
      <c r="X68" s="137"/>
    </row>
    <row r="69" spans="1:28" ht="12.75">
      <c r="A69" s="95">
        <v>29</v>
      </c>
      <c r="B69" s="96" t="s">
        <v>156</v>
      </c>
      <c r="C69" s="97" t="s">
        <v>232</v>
      </c>
      <c r="D69" s="124" t="s">
        <v>233</v>
      </c>
      <c r="E69" s="99">
        <v>0.555</v>
      </c>
      <c r="F69" s="98" t="s">
        <v>134</v>
      </c>
      <c r="K69" s="101">
        <v>1.837</v>
      </c>
      <c r="L69" s="101">
        <f>E69*K69</f>
        <v>1.019535</v>
      </c>
      <c r="O69" s="98">
        <v>20</v>
      </c>
      <c r="P69" s="98" t="s">
        <v>135</v>
      </c>
      <c r="V69" s="102" t="s">
        <v>54</v>
      </c>
      <c r="W69" s="99">
        <v>0.906</v>
      </c>
      <c r="Z69" s="97" t="s">
        <v>184</v>
      </c>
      <c r="AB69" s="98" t="s">
        <v>28</v>
      </c>
    </row>
    <row r="70" spans="4:24" ht="12.75">
      <c r="D70" s="135" t="s">
        <v>234</v>
      </c>
      <c r="E70" s="136"/>
      <c r="F70" s="137"/>
      <c r="G70" s="138"/>
      <c r="H70" s="138"/>
      <c r="I70" s="138"/>
      <c r="J70" s="138"/>
      <c r="K70" s="139"/>
      <c r="L70" s="139"/>
      <c r="M70" s="136"/>
      <c r="N70" s="136"/>
      <c r="O70" s="137"/>
      <c r="P70" s="137"/>
      <c r="Q70" s="136"/>
      <c r="R70" s="136"/>
      <c r="S70" s="136"/>
      <c r="T70" s="140"/>
      <c r="U70" s="140"/>
      <c r="V70" s="140" t="s">
        <v>0</v>
      </c>
      <c r="W70" s="136"/>
      <c r="X70" s="137"/>
    </row>
    <row r="71" spans="4:23" ht="12.75">
      <c r="D71" s="141" t="s">
        <v>235</v>
      </c>
      <c r="E71" s="142">
        <f>J71</f>
        <v>0</v>
      </c>
      <c r="H71" s="142"/>
      <c r="I71" s="142"/>
      <c r="J71" s="142"/>
      <c r="L71" s="143">
        <f>SUM(L57:L70)</f>
        <v>4.31968488</v>
      </c>
      <c r="N71" s="144">
        <f>SUM(N57:N70)</f>
        <v>0</v>
      </c>
      <c r="W71" s="99">
        <f>SUM(W57:W70)</f>
        <v>28.273999999999997</v>
      </c>
    </row>
    <row r="73" ht="12.75">
      <c r="B73" s="97" t="s">
        <v>236</v>
      </c>
    </row>
    <row r="74" spans="1:28" ht="25.5">
      <c r="A74" s="95">
        <v>30</v>
      </c>
      <c r="B74" s="96" t="s">
        <v>203</v>
      </c>
      <c r="C74" s="97" t="s">
        <v>237</v>
      </c>
      <c r="D74" s="124" t="s">
        <v>238</v>
      </c>
      <c r="E74" s="99">
        <v>8.6</v>
      </c>
      <c r="F74" s="98" t="s">
        <v>188</v>
      </c>
      <c r="K74" s="101">
        <v>0.10562</v>
      </c>
      <c r="L74" s="101">
        <f>E74*K74</f>
        <v>0.908332</v>
      </c>
      <c r="O74" s="98">
        <v>20</v>
      </c>
      <c r="P74" s="98" t="s">
        <v>135</v>
      </c>
      <c r="V74" s="102" t="s">
        <v>54</v>
      </c>
      <c r="W74" s="99">
        <v>1.195</v>
      </c>
      <c r="Z74" s="97" t="s">
        <v>206</v>
      </c>
      <c r="AB74" s="98" t="s">
        <v>28</v>
      </c>
    </row>
    <row r="75" spans="4:24" ht="12.75">
      <c r="D75" s="135" t="s">
        <v>239</v>
      </c>
      <c r="E75" s="136"/>
      <c r="F75" s="137"/>
      <c r="G75" s="138"/>
      <c r="H75" s="138"/>
      <c r="I75" s="138"/>
      <c r="J75" s="138"/>
      <c r="K75" s="139"/>
      <c r="L75" s="139"/>
      <c r="M75" s="136"/>
      <c r="N75" s="136"/>
      <c r="O75" s="137"/>
      <c r="P75" s="137"/>
      <c r="Q75" s="136"/>
      <c r="R75" s="136"/>
      <c r="S75" s="136"/>
      <c r="T75" s="140"/>
      <c r="U75" s="140"/>
      <c r="V75" s="140" t="s">
        <v>0</v>
      </c>
      <c r="W75" s="136"/>
      <c r="X75" s="137"/>
    </row>
    <row r="76" spans="1:28" ht="12.75">
      <c r="A76" s="95">
        <v>31</v>
      </c>
      <c r="B76" s="96" t="s">
        <v>149</v>
      </c>
      <c r="C76" s="97" t="s">
        <v>240</v>
      </c>
      <c r="D76" s="124" t="s">
        <v>241</v>
      </c>
      <c r="E76" s="99">
        <v>8.686</v>
      </c>
      <c r="F76" s="98" t="s">
        <v>242</v>
      </c>
      <c r="K76" s="101">
        <v>0.022</v>
      </c>
      <c r="L76" s="101">
        <f>E76*K76</f>
        <v>0.19109199999999998</v>
      </c>
      <c r="O76" s="98">
        <v>20</v>
      </c>
      <c r="P76" s="98" t="s">
        <v>135</v>
      </c>
      <c r="V76" s="102" t="s">
        <v>46</v>
      </c>
      <c r="Z76" s="97" t="s">
        <v>210</v>
      </c>
      <c r="AA76" s="97" t="s">
        <v>135</v>
      </c>
      <c r="AB76" s="98">
        <v>2</v>
      </c>
    </row>
    <row r="77" spans="1:28" ht="25.5">
      <c r="A77" s="95">
        <v>32</v>
      </c>
      <c r="B77" s="96" t="s">
        <v>156</v>
      </c>
      <c r="C77" s="97" t="s">
        <v>243</v>
      </c>
      <c r="D77" s="124" t="s">
        <v>244</v>
      </c>
      <c r="E77" s="99">
        <v>6</v>
      </c>
      <c r="F77" s="98" t="s">
        <v>242</v>
      </c>
      <c r="K77" s="101">
        <v>2E-05</v>
      </c>
      <c r="L77" s="101">
        <f>E77*K77</f>
        <v>0.00012000000000000002</v>
      </c>
      <c r="O77" s="98">
        <v>20</v>
      </c>
      <c r="P77" s="98" t="s">
        <v>135</v>
      </c>
      <c r="V77" s="102" t="s">
        <v>54</v>
      </c>
      <c r="W77" s="99">
        <v>0.75</v>
      </c>
      <c r="Z77" s="97" t="s">
        <v>164</v>
      </c>
      <c r="AB77" s="98">
        <v>7</v>
      </c>
    </row>
    <row r="78" spans="1:28" ht="12.75">
      <c r="A78" s="95">
        <v>33</v>
      </c>
      <c r="B78" s="96" t="s">
        <v>245</v>
      </c>
      <c r="C78" s="97" t="s">
        <v>246</v>
      </c>
      <c r="D78" s="124" t="s">
        <v>247</v>
      </c>
      <c r="E78" s="99">
        <v>3.6</v>
      </c>
      <c r="F78" s="98" t="s">
        <v>134</v>
      </c>
      <c r="M78" s="99">
        <v>2.2</v>
      </c>
      <c r="N78" s="99">
        <f>E78*M78</f>
        <v>7.920000000000001</v>
      </c>
      <c r="O78" s="98">
        <v>20</v>
      </c>
      <c r="P78" s="98" t="s">
        <v>135</v>
      </c>
      <c r="V78" s="102" t="s">
        <v>54</v>
      </c>
      <c r="W78" s="99">
        <v>27.32</v>
      </c>
      <c r="Z78" s="97" t="s">
        <v>248</v>
      </c>
      <c r="AB78" s="98" t="s">
        <v>28</v>
      </c>
    </row>
    <row r="79" spans="4:24" ht="12.75">
      <c r="D79" s="135" t="s">
        <v>249</v>
      </c>
      <c r="E79" s="136"/>
      <c r="F79" s="137"/>
      <c r="G79" s="138"/>
      <c r="H79" s="138"/>
      <c r="I79" s="138"/>
      <c r="J79" s="138"/>
      <c r="K79" s="139"/>
      <c r="L79" s="139"/>
      <c r="M79" s="136"/>
      <c r="N79" s="136"/>
      <c r="O79" s="137"/>
      <c r="P79" s="137"/>
      <c r="Q79" s="136"/>
      <c r="R79" s="136"/>
      <c r="S79" s="136"/>
      <c r="T79" s="140"/>
      <c r="U79" s="140"/>
      <c r="V79" s="140" t="s">
        <v>0</v>
      </c>
      <c r="W79" s="136"/>
      <c r="X79" s="137"/>
    </row>
    <row r="80" spans="1:28" ht="12.75">
      <c r="A80" s="95">
        <v>34</v>
      </c>
      <c r="B80" s="96" t="s">
        <v>245</v>
      </c>
      <c r="C80" s="97" t="s">
        <v>250</v>
      </c>
      <c r="D80" s="124" t="s">
        <v>251</v>
      </c>
      <c r="E80" s="99">
        <v>8.679</v>
      </c>
      <c r="F80" s="98" t="s">
        <v>180</v>
      </c>
      <c r="O80" s="98">
        <v>20</v>
      </c>
      <c r="P80" s="98" t="s">
        <v>135</v>
      </c>
      <c r="V80" s="102" t="s">
        <v>54</v>
      </c>
      <c r="W80" s="99">
        <v>4.695</v>
      </c>
      <c r="Z80" s="97" t="s">
        <v>248</v>
      </c>
      <c r="AB80" s="98" t="s">
        <v>28</v>
      </c>
    </row>
    <row r="81" spans="1:28" ht="12.75">
      <c r="A81" s="95">
        <v>35</v>
      </c>
      <c r="B81" s="96" t="s">
        <v>245</v>
      </c>
      <c r="C81" s="97" t="s">
        <v>252</v>
      </c>
      <c r="D81" s="124" t="s">
        <v>253</v>
      </c>
      <c r="E81" s="99">
        <v>173.58</v>
      </c>
      <c r="F81" s="98" t="s">
        <v>180</v>
      </c>
      <c r="O81" s="98">
        <v>20</v>
      </c>
      <c r="P81" s="98" t="s">
        <v>135</v>
      </c>
      <c r="V81" s="102" t="s">
        <v>54</v>
      </c>
      <c r="Z81" s="97" t="s">
        <v>248</v>
      </c>
      <c r="AB81" s="98" t="s">
        <v>28</v>
      </c>
    </row>
    <row r="82" spans="4:24" ht="12.75">
      <c r="D82" s="135" t="s">
        <v>254</v>
      </c>
      <c r="E82" s="136"/>
      <c r="F82" s="137"/>
      <c r="G82" s="138"/>
      <c r="H82" s="138"/>
      <c r="I82" s="138"/>
      <c r="J82" s="138"/>
      <c r="K82" s="139"/>
      <c r="L82" s="139"/>
      <c r="M82" s="136"/>
      <c r="N82" s="136"/>
      <c r="O82" s="137"/>
      <c r="P82" s="137"/>
      <c r="Q82" s="136"/>
      <c r="R82" s="136"/>
      <c r="S82" s="136"/>
      <c r="T82" s="140"/>
      <c r="U82" s="140"/>
      <c r="V82" s="140" t="s">
        <v>0</v>
      </c>
      <c r="W82" s="136"/>
      <c r="X82" s="137"/>
    </row>
    <row r="83" spans="1:28" ht="12.75">
      <c r="A83" s="95">
        <v>36</v>
      </c>
      <c r="B83" s="96" t="s">
        <v>245</v>
      </c>
      <c r="C83" s="97" t="s">
        <v>255</v>
      </c>
      <c r="D83" s="124" t="s">
        <v>256</v>
      </c>
      <c r="E83" s="99">
        <v>8.679</v>
      </c>
      <c r="F83" s="98" t="s">
        <v>180</v>
      </c>
      <c r="O83" s="98">
        <v>20</v>
      </c>
      <c r="P83" s="98" t="s">
        <v>135</v>
      </c>
      <c r="V83" s="102" t="s">
        <v>54</v>
      </c>
      <c r="W83" s="99">
        <v>9.781</v>
      </c>
      <c r="Z83" s="97" t="s">
        <v>248</v>
      </c>
      <c r="AB83" s="98" t="s">
        <v>28</v>
      </c>
    </row>
    <row r="84" spans="1:28" ht="12.75">
      <c r="A84" s="95">
        <v>37</v>
      </c>
      <c r="B84" s="96" t="s">
        <v>257</v>
      </c>
      <c r="C84" s="97" t="s">
        <v>258</v>
      </c>
      <c r="D84" s="124" t="s">
        <v>259</v>
      </c>
      <c r="E84" s="99">
        <v>8.679</v>
      </c>
      <c r="F84" s="98" t="s">
        <v>180</v>
      </c>
      <c r="O84" s="98">
        <v>20</v>
      </c>
      <c r="P84" s="98" t="s">
        <v>135</v>
      </c>
      <c r="V84" s="102" t="s">
        <v>54</v>
      </c>
      <c r="W84" s="99">
        <v>2.248</v>
      </c>
      <c r="Z84" s="97" t="s">
        <v>248</v>
      </c>
      <c r="AB84" s="98" t="s">
        <v>28</v>
      </c>
    </row>
    <row r="85" spans="1:28" ht="25.5">
      <c r="A85" s="95">
        <v>38</v>
      </c>
      <c r="B85" s="96" t="s">
        <v>245</v>
      </c>
      <c r="C85" s="97" t="s">
        <v>260</v>
      </c>
      <c r="D85" s="124" t="s">
        <v>261</v>
      </c>
      <c r="E85" s="99">
        <v>8.679</v>
      </c>
      <c r="F85" s="98" t="s">
        <v>180</v>
      </c>
      <c r="O85" s="98">
        <v>20</v>
      </c>
      <c r="P85" s="98" t="s">
        <v>135</v>
      </c>
      <c r="V85" s="102" t="s">
        <v>54</v>
      </c>
      <c r="Z85" s="97" t="s">
        <v>248</v>
      </c>
      <c r="AB85" s="98" t="s">
        <v>28</v>
      </c>
    </row>
    <row r="86" spans="4:23" ht="12.75">
      <c r="D86" s="141" t="s">
        <v>262</v>
      </c>
      <c r="E86" s="142">
        <f>J86</f>
        <v>0</v>
      </c>
      <c r="H86" s="142"/>
      <c r="I86" s="142"/>
      <c r="J86" s="142"/>
      <c r="L86" s="143">
        <f>SUM(L73:L85)</f>
        <v>1.0995439999999999</v>
      </c>
      <c r="N86" s="144">
        <f>SUM(N73:N85)</f>
        <v>7.920000000000001</v>
      </c>
      <c r="W86" s="99">
        <f>SUM(W73:W85)</f>
        <v>45.989</v>
      </c>
    </row>
    <row r="88" spans="4:23" ht="12.75">
      <c r="D88" s="141" t="s">
        <v>263</v>
      </c>
      <c r="E88" s="144">
        <f>J88</f>
        <v>0</v>
      </c>
      <c r="H88" s="142"/>
      <c r="I88" s="142"/>
      <c r="J88" s="142"/>
      <c r="L88" s="143">
        <f>+L21+L25+L40+L49+L55+L71+L86</f>
        <v>18.42116431</v>
      </c>
      <c r="N88" s="144">
        <f>+N21+N25+N40+N49+N55+N71+N86</f>
        <v>7.920000000000001</v>
      </c>
      <c r="W88" s="99">
        <f>+W21+W25+W40+W49+W55+W71+W86</f>
        <v>113.44999999999999</v>
      </c>
    </row>
    <row r="90" ht="12.75">
      <c r="B90" s="134" t="s">
        <v>264</v>
      </c>
    </row>
    <row r="91" ht="12.75">
      <c r="B91" s="97" t="s">
        <v>265</v>
      </c>
    </row>
    <row r="92" spans="1:28" ht="25.5">
      <c r="A92" s="95">
        <v>39</v>
      </c>
      <c r="B92" s="96" t="s">
        <v>266</v>
      </c>
      <c r="C92" s="97" t="s">
        <v>267</v>
      </c>
      <c r="D92" s="124" t="s">
        <v>268</v>
      </c>
      <c r="E92" s="99">
        <v>6.505</v>
      </c>
      <c r="F92" s="98" t="s">
        <v>152</v>
      </c>
      <c r="O92" s="98">
        <v>20</v>
      </c>
      <c r="P92" s="98" t="s">
        <v>135</v>
      </c>
      <c r="V92" s="102" t="s">
        <v>269</v>
      </c>
      <c r="W92" s="99">
        <v>0.111</v>
      </c>
      <c r="Z92" s="97" t="s">
        <v>270</v>
      </c>
      <c r="AB92" s="98" t="s">
        <v>28</v>
      </c>
    </row>
    <row r="93" spans="4:24" ht="12.75">
      <c r="D93" s="135" t="s">
        <v>228</v>
      </c>
      <c r="E93" s="136"/>
      <c r="F93" s="137"/>
      <c r="G93" s="138"/>
      <c r="H93" s="138"/>
      <c r="I93" s="138"/>
      <c r="J93" s="138"/>
      <c r="K93" s="139"/>
      <c r="L93" s="139"/>
      <c r="M93" s="136"/>
      <c r="N93" s="136"/>
      <c r="O93" s="137"/>
      <c r="P93" s="137"/>
      <c r="Q93" s="136"/>
      <c r="R93" s="136"/>
      <c r="S93" s="136"/>
      <c r="T93" s="140"/>
      <c r="U93" s="140"/>
      <c r="V93" s="140" t="s">
        <v>0</v>
      </c>
      <c r="W93" s="136"/>
      <c r="X93" s="137"/>
    </row>
    <row r="94" spans="1:28" ht="12.75">
      <c r="A94" s="95">
        <v>40</v>
      </c>
      <c r="B94" s="96" t="s">
        <v>149</v>
      </c>
      <c r="C94" s="97" t="s">
        <v>271</v>
      </c>
      <c r="D94" s="124" t="s">
        <v>272</v>
      </c>
      <c r="E94" s="99">
        <v>0.002</v>
      </c>
      <c r="F94" s="98" t="s">
        <v>180</v>
      </c>
      <c r="K94" s="101">
        <v>1</v>
      </c>
      <c r="L94" s="101">
        <f>E94*K94</f>
        <v>0.002</v>
      </c>
      <c r="O94" s="98">
        <v>20</v>
      </c>
      <c r="P94" s="98" t="s">
        <v>135</v>
      </c>
      <c r="V94" s="102" t="s">
        <v>46</v>
      </c>
      <c r="Z94" s="97" t="s">
        <v>273</v>
      </c>
      <c r="AA94" s="97" t="s">
        <v>135</v>
      </c>
      <c r="AB94" s="98">
        <v>2</v>
      </c>
    </row>
    <row r="95" spans="1:28" ht="12.75">
      <c r="A95" s="95">
        <v>41</v>
      </c>
      <c r="B95" s="96" t="s">
        <v>266</v>
      </c>
      <c r="C95" s="97" t="s">
        <v>274</v>
      </c>
      <c r="D95" s="124" t="s">
        <v>275</v>
      </c>
      <c r="E95" s="99">
        <v>6.505</v>
      </c>
      <c r="F95" s="98" t="s">
        <v>152</v>
      </c>
      <c r="K95" s="101">
        <v>0.0004</v>
      </c>
      <c r="L95" s="101">
        <f>E95*K95</f>
        <v>0.002602</v>
      </c>
      <c r="O95" s="98">
        <v>20</v>
      </c>
      <c r="P95" s="98" t="s">
        <v>135</v>
      </c>
      <c r="V95" s="102" t="s">
        <v>269</v>
      </c>
      <c r="W95" s="99">
        <v>0.911</v>
      </c>
      <c r="Z95" s="97" t="s">
        <v>270</v>
      </c>
      <c r="AB95" s="98" t="s">
        <v>28</v>
      </c>
    </row>
    <row r="96" spans="1:28" ht="12.75">
      <c r="A96" s="95">
        <v>42</v>
      </c>
      <c r="B96" s="96" t="s">
        <v>149</v>
      </c>
      <c r="C96" s="97" t="s">
        <v>276</v>
      </c>
      <c r="D96" s="124" t="s">
        <v>277</v>
      </c>
      <c r="E96" s="99">
        <v>7.481</v>
      </c>
      <c r="F96" s="98" t="s">
        <v>152</v>
      </c>
      <c r="K96" s="101">
        <v>0.0045</v>
      </c>
      <c r="L96" s="101">
        <f>E96*K96</f>
        <v>0.0336645</v>
      </c>
      <c r="O96" s="98">
        <v>20</v>
      </c>
      <c r="P96" s="98" t="s">
        <v>135</v>
      </c>
      <c r="V96" s="102" t="s">
        <v>46</v>
      </c>
      <c r="Z96" s="97" t="s">
        <v>278</v>
      </c>
      <c r="AA96" s="97" t="s">
        <v>135</v>
      </c>
      <c r="AB96" s="98">
        <v>2</v>
      </c>
    </row>
    <row r="97" spans="4:23" ht="12.75">
      <c r="D97" s="141" t="s">
        <v>279</v>
      </c>
      <c r="E97" s="142">
        <f>J97</f>
        <v>0</v>
      </c>
      <c r="H97" s="142"/>
      <c r="I97" s="142"/>
      <c r="J97" s="142"/>
      <c r="L97" s="143">
        <f>SUM(L90:L96)</f>
        <v>0.0382665</v>
      </c>
      <c r="N97" s="144">
        <f>SUM(N90:N96)</f>
        <v>0</v>
      </c>
      <c r="W97" s="99">
        <f>SUM(W90:W96)</f>
        <v>1.022</v>
      </c>
    </row>
    <row r="99" ht="12.75">
      <c r="B99" s="97" t="s">
        <v>280</v>
      </c>
    </row>
    <row r="100" spans="1:28" ht="12.75">
      <c r="A100" s="95">
        <v>43</v>
      </c>
      <c r="B100" s="96" t="s">
        <v>281</v>
      </c>
      <c r="C100" s="97" t="s">
        <v>282</v>
      </c>
      <c r="D100" s="124" t="s">
        <v>283</v>
      </c>
      <c r="E100" s="99">
        <v>9.45</v>
      </c>
      <c r="F100" s="98" t="s">
        <v>152</v>
      </c>
      <c r="K100" s="101">
        <v>0.0099</v>
      </c>
      <c r="L100" s="101">
        <f>E100*K100</f>
        <v>0.093555</v>
      </c>
      <c r="O100" s="98">
        <v>20</v>
      </c>
      <c r="P100" s="98" t="s">
        <v>135</v>
      </c>
      <c r="V100" s="102" t="s">
        <v>269</v>
      </c>
      <c r="W100" s="99">
        <v>2.003</v>
      </c>
      <c r="Z100" s="97" t="s">
        <v>284</v>
      </c>
      <c r="AB100" s="98" t="s">
        <v>28</v>
      </c>
    </row>
    <row r="101" spans="4:24" ht="12.75">
      <c r="D101" s="135" t="s">
        <v>285</v>
      </c>
      <c r="E101" s="136"/>
      <c r="F101" s="137"/>
      <c r="G101" s="138"/>
      <c r="H101" s="138"/>
      <c r="I101" s="138"/>
      <c r="J101" s="138"/>
      <c r="K101" s="139"/>
      <c r="L101" s="139"/>
      <c r="M101" s="136"/>
      <c r="N101" s="136"/>
      <c r="O101" s="137"/>
      <c r="P101" s="137"/>
      <c r="Q101" s="136"/>
      <c r="R101" s="136"/>
      <c r="S101" s="136"/>
      <c r="T101" s="140"/>
      <c r="U101" s="140"/>
      <c r="V101" s="140" t="s">
        <v>0</v>
      </c>
      <c r="W101" s="136"/>
      <c r="X101" s="137"/>
    </row>
    <row r="102" spans="1:28" ht="12.75">
      <c r="A102" s="95">
        <v>44</v>
      </c>
      <c r="B102" s="96" t="s">
        <v>281</v>
      </c>
      <c r="C102" s="97" t="s">
        <v>286</v>
      </c>
      <c r="D102" s="124" t="s">
        <v>287</v>
      </c>
      <c r="E102" s="99">
        <v>9.15</v>
      </c>
      <c r="F102" s="98" t="s">
        <v>188</v>
      </c>
      <c r="O102" s="98">
        <v>20</v>
      </c>
      <c r="P102" s="98" t="s">
        <v>135</v>
      </c>
      <c r="V102" s="102" t="s">
        <v>269</v>
      </c>
      <c r="W102" s="99">
        <v>0.915</v>
      </c>
      <c r="Z102" s="97" t="s">
        <v>164</v>
      </c>
      <c r="AB102" s="98" t="s">
        <v>28</v>
      </c>
    </row>
    <row r="103" spans="4:24" ht="12.75">
      <c r="D103" s="135" t="s">
        <v>288</v>
      </c>
      <c r="E103" s="136"/>
      <c r="F103" s="137"/>
      <c r="G103" s="138"/>
      <c r="H103" s="138"/>
      <c r="I103" s="138"/>
      <c r="J103" s="138"/>
      <c r="K103" s="139"/>
      <c r="L103" s="139"/>
      <c r="M103" s="136"/>
      <c r="N103" s="136"/>
      <c r="O103" s="137"/>
      <c r="P103" s="137"/>
      <c r="Q103" s="136"/>
      <c r="R103" s="136"/>
      <c r="S103" s="136"/>
      <c r="T103" s="140"/>
      <c r="U103" s="140"/>
      <c r="V103" s="140" t="s">
        <v>0</v>
      </c>
      <c r="W103" s="136"/>
      <c r="X103" s="137"/>
    </row>
    <row r="104" spans="1:28" ht="12.75">
      <c r="A104" s="95">
        <v>45</v>
      </c>
      <c r="B104" s="96" t="s">
        <v>281</v>
      </c>
      <c r="C104" s="97" t="s">
        <v>289</v>
      </c>
      <c r="D104" s="124" t="s">
        <v>290</v>
      </c>
      <c r="E104" s="99">
        <v>3.15</v>
      </c>
      <c r="F104" s="98" t="s">
        <v>188</v>
      </c>
      <c r="O104" s="98">
        <v>20</v>
      </c>
      <c r="P104" s="98" t="s">
        <v>135</v>
      </c>
      <c r="V104" s="102" t="s">
        <v>269</v>
      </c>
      <c r="W104" s="99">
        <v>0.315</v>
      </c>
      <c r="Z104" s="97" t="s">
        <v>164</v>
      </c>
      <c r="AB104" s="98" t="s">
        <v>28</v>
      </c>
    </row>
    <row r="105" spans="4:23" ht="12.75">
      <c r="D105" s="141" t="s">
        <v>291</v>
      </c>
      <c r="E105" s="142">
        <f>J105</f>
        <v>0</v>
      </c>
      <c r="H105" s="142"/>
      <c r="I105" s="142"/>
      <c r="J105" s="142"/>
      <c r="L105" s="143">
        <f>SUM(L99:L104)</f>
        <v>0.093555</v>
      </c>
      <c r="N105" s="144">
        <f>SUM(N99:N104)</f>
        <v>0</v>
      </c>
      <c r="W105" s="99">
        <f>SUM(W99:W104)</f>
        <v>3.233</v>
      </c>
    </row>
    <row r="107" ht="12.75">
      <c r="B107" s="97" t="s">
        <v>292</v>
      </c>
    </row>
    <row r="108" spans="1:28" ht="12.75">
      <c r="A108" s="95">
        <v>46</v>
      </c>
      <c r="B108" s="96" t="s">
        <v>293</v>
      </c>
      <c r="C108" s="97" t="s">
        <v>294</v>
      </c>
      <c r="D108" s="124" t="s">
        <v>295</v>
      </c>
      <c r="E108" s="99">
        <v>182.2</v>
      </c>
      <c r="F108" s="98" t="s">
        <v>296</v>
      </c>
      <c r="K108" s="101">
        <v>5E-05</v>
      </c>
      <c r="L108" s="101">
        <f>E108*K108</f>
        <v>0.00911</v>
      </c>
      <c r="O108" s="98">
        <v>20</v>
      </c>
      <c r="P108" s="98" t="s">
        <v>135</v>
      </c>
      <c r="V108" s="102" t="s">
        <v>269</v>
      </c>
      <c r="W108" s="99">
        <v>12.025</v>
      </c>
      <c r="Z108" s="97" t="s">
        <v>297</v>
      </c>
      <c r="AB108" s="98" t="s">
        <v>28</v>
      </c>
    </row>
    <row r="109" spans="4:24" ht="12.75">
      <c r="D109" s="135" t="s">
        <v>298</v>
      </c>
      <c r="E109" s="136"/>
      <c r="F109" s="137"/>
      <c r="G109" s="138"/>
      <c r="H109" s="138"/>
      <c r="I109" s="138"/>
      <c r="J109" s="138"/>
      <c r="K109" s="139"/>
      <c r="L109" s="139"/>
      <c r="M109" s="136"/>
      <c r="N109" s="136"/>
      <c r="O109" s="137"/>
      <c r="P109" s="137"/>
      <c r="Q109" s="136"/>
      <c r="R109" s="136"/>
      <c r="S109" s="136"/>
      <c r="T109" s="140"/>
      <c r="U109" s="140"/>
      <c r="V109" s="140" t="s">
        <v>0</v>
      </c>
      <c r="W109" s="136"/>
      <c r="X109" s="137"/>
    </row>
    <row r="110" spans="1:28" ht="12.75">
      <c r="A110" s="95">
        <v>47</v>
      </c>
      <c r="B110" s="96" t="s">
        <v>149</v>
      </c>
      <c r="C110" s="97" t="s">
        <v>299</v>
      </c>
      <c r="D110" s="124" t="s">
        <v>300</v>
      </c>
      <c r="E110" s="99">
        <v>191.31</v>
      </c>
      <c r="F110" s="98" t="s">
        <v>296</v>
      </c>
      <c r="K110" s="101">
        <v>0.001</v>
      </c>
      <c r="L110" s="101">
        <f>E110*K110</f>
        <v>0.19131</v>
      </c>
      <c r="O110" s="98">
        <v>20</v>
      </c>
      <c r="P110" s="98" t="s">
        <v>135</v>
      </c>
      <c r="V110" s="102" t="s">
        <v>46</v>
      </c>
      <c r="Z110" s="97" t="s">
        <v>301</v>
      </c>
      <c r="AA110" s="97" t="s">
        <v>135</v>
      </c>
      <c r="AB110" s="98">
        <v>2</v>
      </c>
    </row>
    <row r="111" spans="4:24" ht="12.75">
      <c r="D111" s="135" t="s">
        <v>302</v>
      </c>
      <c r="E111" s="136"/>
      <c r="F111" s="137"/>
      <c r="G111" s="138"/>
      <c r="H111" s="138"/>
      <c r="I111" s="138"/>
      <c r="J111" s="138"/>
      <c r="K111" s="139"/>
      <c r="L111" s="139"/>
      <c r="M111" s="136"/>
      <c r="N111" s="136"/>
      <c r="O111" s="137"/>
      <c r="P111" s="137"/>
      <c r="Q111" s="136"/>
      <c r="R111" s="136"/>
      <c r="S111" s="136"/>
      <c r="T111" s="140"/>
      <c r="U111" s="140"/>
      <c r="V111" s="140" t="s">
        <v>0</v>
      </c>
      <c r="W111" s="136"/>
      <c r="X111" s="137"/>
    </row>
    <row r="112" spans="4:23" ht="12.75">
      <c r="D112" s="141" t="s">
        <v>303</v>
      </c>
      <c r="E112" s="142">
        <f>J112</f>
        <v>0</v>
      </c>
      <c r="H112" s="142"/>
      <c r="I112" s="142"/>
      <c r="J112" s="142"/>
      <c r="L112" s="143">
        <f>SUM(L107:L111)</f>
        <v>0.20042000000000001</v>
      </c>
      <c r="N112" s="144">
        <f>SUM(N107:N111)</f>
        <v>0</v>
      </c>
      <c r="W112" s="99">
        <f>SUM(W107:W111)</f>
        <v>12.025</v>
      </c>
    </row>
    <row r="114" ht="12.75">
      <c r="B114" s="97" t="s">
        <v>304</v>
      </c>
    </row>
    <row r="115" spans="1:28" ht="12.75">
      <c r="A115" s="95">
        <v>48</v>
      </c>
      <c r="B115" s="96" t="s">
        <v>305</v>
      </c>
      <c r="C115" s="97" t="s">
        <v>306</v>
      </c>
      <c r="D115" s="124" t="s">
        <v>307</v>
      </c>
      <c r="E115" s="99">
        <v>9.838</v>
      </c>
      <c r="F115" s="98" t="s">
        <v>152</v>
      </c>
      <c r="K115" s="101">
        <v>0.00016</v>
      </c>
      <c r="L115" s="101">
        <f>E115*K115</f>
        <v>0.00157408</v>
      </c>
      <c r="O115" s="98">
        <v>20</v>
      </c>
      <c r="P115" s="98" t="s">
        <v>135</v>
      </c>
      <c r="V115" s="102" t="s">
        <v>269</v>
      </c>
      <c r="W115" s="99">
        <v>2.558</v>
      </c>
      <c r="Z115" s="97" t="s">
        <v>308</v>
      </c>
      <c r="AB115" s="98" t="s">
        <v>28</v>
      </c>
    </row>
    <row r="116" spans="4:24" ht="12.75">
      <c r="D116" s="135" t="s">
        <v>309</v>
      </c>
      <c r="E116" s="136"/>
      <c r="F116" s="137"/>
      <c r="G116" s="138"/>
      <c r="H116" s="138"/>
      <c r="I116" s="138"/>
      <c r="J116" s="138"/>
      <c r="K116" s="139"/>
      <c r="L116" s="139"/>
      <c r="M116" s="136"/>
      <c r="N116" s="136"/>
      <c r="O116" s="137"/>
      <c r="P116" s="137"/>
      <c r="Q116" s="136"/>
      <c r="R116" s="136"/>
      <c r="S116" s="136"/>
      <c r="T116" s="140"/>
      <c r="U116" s="140"/>
      <c r="V116" s="140" t="s">
        <v>0</v>
      </c>
      <c r="W116" s="136"/>
      <c r="X116" s="137"/>
    </row>
    <row r="117" spans="1:28" ht="12.75">
      <c r="A117" s="95">
        <v>49</v>
      </c>
      <c r="B117" s="96" t="s">
        <v>305</v>
      </c>
      <c r="C117" s="97" t="s">
        <v>310</v>
      </c>
      <c r="D117" s="124" t="s">
        <v>311</v>
      </c>
      <c r="E117" s="99">
        <v>9.838</v>
      </c>
      <c r="F117" s="98" t="s">
        <v>152</v>
      </c>
      <c r="K117" s="101">
        <v>8E-05</v>
      </c>
      <c r="L117" s="101">
        <f>E117*K117</f>
        <v>0.00078704</v>
      </c>
      <c r="O117" s="98">
        <v>20</v>
      </c>
      <c r="P117" s="98" t="s">
        <v>135</v>
      </c>
      <c r="V117" s="102" t="s">
        <v>269</v>
      </c>
      <c r="W117" s="99">
        <v>1.289</v>
      </c>
      <c r="Z117" s="97" t="s">
        <v>308</v>
      </c>
      <c r="AB117" s="98" t="s">
        <v>28</v>
      </c>
    </row>
    <row r="118" spans="4:23" ht="12.75">
      <c r="D118" s="141" t="s">
        <v>312</v>
      </c>
      <c r="E118" s="142">
        <f>J118</f>
        <v>0</v>
      </c>
      <c r="H118" s="142"/>
      <c r="I118" s="142"/>
      <c r="J118" s="142"/>
      <c r="L118" s="143">
        <f>SUM(L114:L117)</f>
        <v>0.00236112</v>
      </c>
      <c r="N118" s="144">
        <f>SUM(N114:N117)</f>
        <v>0</v>
      </c>
      <c r="W118" s="99">
        <f>SUM(W114:W117)</f>
        <v>3.8469999999999995</v>
      </c>
    </row>
    <row r="120" spans="4:23" ht="12.75">
      <c r="D120" s="141" t="s">
        <v>313</v>
      </c>
      <c r="E120" s="142">
        <f>J120</f>
        <v>0</v>
      </c>
      <c r="H120" s="142"/>
      <c r="I120" s="142"/>
      <c r="J120" s="142"/>
      <c r="L120" s="143">
        <f>+L97+L105+L112+L118</f>
        <v>0.33460262</v>
      </c>
      <c r="N120" s="144">
        <f>+N97+N105+N112+N118</f>
        <v>0</v>
      </c>
      <c r="W120" s="99">
        <f>+W97+W105+W112+W118</f>
        <v>20.127000000000002</v>
      </c>
    </row>
    <row r="122" spans="4:23" ht="12.75">
      <c r="D122" s="145" t="s">
        <v>314</v>
      </c>
      <c r="E122" s="142">
        <f>J122</f>
        <v>0</v>
      </c>
      <c r="H122" s="142"/>
      <c r="I122" s="142"/>
      <c r="J122" s="142"/>
      <c r="L122" s="143">
        <f>+L88+L120</f>
        <v>18.75576693</v>
      </c>
      <c r="N122" s="144">
        <f>+N88+N120</f>
        <v>7.920000000000001</v>
      </c>
      <c r="W122" s="99">
        <f>+W88+W120</f>
        <v>133.577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C32" sqref="C32"/>
    </sheetView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125" style="89" customWidth="1"/>
    <col min="5" max="16384" width="9.140625" style="1" customWidth="1"/>
  </cols>
  <sheetData>
    <row r="1" spans="1:4" ht="12.75">
      <c r="A1" s="82" t="s">
        <v>108</v>
      </c>
      <c r="B1" s="83"/>
      <c r="C1" s="83"/>
      <c r="D1" s="84" t="s">
        <v>59</v>
      </c>
    </row>
    <row r="2" spans="1:4" ht="12.75">
      <c r="A2" s="82" t="s">
        <v>60</v>
      </c>
      <c r="B2" s="83"/>
      <c r="C2" s="83"/>
      <c r="D2" s="84" t="s">
        <v>110</v>
      </c>
    </row>
    <row r="3" spans="1:4" ht="12.75">
      <c r="A3" s="82" t="s">
        <v>62</v>
      </c>
      <c r="B3" s="83"/>
      <c r="C3" s="83"/>
      <c r="D3" s="84" t="s">
        <v>317</v>
      </c>
    </row>
    <row r="4" spans="1:4" ht="12.75">
      <c r="A4" s="83"/>
      <c r="B4" s="83"/>
      <c r="C4" s="83"/>
      <c r="D4" s="83"/>
    </row>
    <row r="5" spans="1:4" ht="12.75">
      <c r="A5" s="82" t="s">
        <v>111</v>
      </c>
      <c r="B5" s="83"/>
      <c r="C5" s="83"/>
      <c r="D5" s="83"/>
    </row>
    <row r="6" spans="1:4" ht="12.75">
      <c r="A6" s="82"/>
      <c r="B6" s="83"/>
      <c r="C6" s="83"/>
      <c r="D6" s="83"/>
    </row>
    <row r="7" spans="1:4" ht="12.75">
      <c r="A7" s="82"/>
      <c r="B7" s="83"/>
      <c r="C7" s="83"/>
      <c r="D7" s="83"/>
    </row>
    <row r="8" spans="1:4" ht="12.75">
      <c r="A8" s="1" t="s">
        <v>112</v>
      </c>
      <c r="B8" s="85"/>
      <c r="C8" s="86"/>
      <c r="D8" s="87"/>
    </row>
    <row r="9" spans="1:6" ht="12.75">
      <c r="A9" s="118" t="s">
        <v>104</v>
      </c>
      <c r="B9" s="118" t="s">
        <v>105</v>
      </c>
      <c r="C9" s="118" t="s">
        <v>106</v>
      </c>
      <c r="D9" s="119" t="s">
        <v>107</v>
      </c>
      <c r="F9" s="1" t="s">
        <v>315</v>
      </c>
    </row>
    <row r="10" spans="1:4" ht="12.75">
      <c r="A10" s="120"/>
      <c r="B10" s="120"/>
      <c r="C10" s="121"/>
      <c r="D10" s="122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OU Klucovec</cp:lastModifiedBy>
  <cp:lastPrinted>2016-06-07T10:12:43Z</cp:lastPrinted>
  <dcterms:created xsi:type="dcterms:W3CDTF">1999-04-06T07:39:42Z</dcterms:created>
  <dcterms:modified xsi:type="dcterms:W3CDTF">2019-09-20T10:52:10Z</dcterms:modified>
  <cp:category/>
  <cp:version/>
  <cp:contentType/>
  <cp:contentStatus/>
</cp:coreProperties>
</file>